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территориального развития\Общая управление\ОТДЕЛ ЦЕЛЕВЫХ ПРОГРАММ\+ГОСПРОГРАММЫ РЕСПУБЛИКИ ТАТАРСТАН+\2020\"/>
    </mc:Choice>
  </mc:AlternateContent>
  <bookViews>
    <workbookView xWindow="0" yWindow="0" windowWidth="23040" windowHeight="8640"/>
  </bookViews>
  <sheets>
    <sheet name="за 3 кв 2018" sheetId="8" r:id="rId1"/>
  </sheets>
  <definedNames>
    <definedName name="_xlnm.Print_Titles" localSheetId="0">'за 3 кв 2018'!$3:$4</definedName>
    <definedName name="_xlnm.Print_Area" localSheetId="0">'за 3 кв 2018'!$A$1:$U$171</definedName>
  </definedNames>
  <calcPr calcId="162913"/>
</workbook>
</file>

<file path=xl/calcChain.xml><?xml version="1.0" encoding="utf-8"?>
<calcChain xmlns="http://schemas.openxmlformats.org/spreadsheetml/2006/main">
  <c r="J164" i="8" l="1"/>
  <c r="G164" i="8"/>
  <c r="J75" i="8"/>
  <c r="G75" i="8"/>
  <c r="T171" i="8" l="1"/>
  <c r="U171" i="8"/>
  <c r="J163" i="8" l="1"/>
  <c r="P159" i="8"/>
  <c r="P110" i="8"/>
  <c r="P89" i="8"/>
  <c r="P74" i="8"/>
  <c r="P72" i="8"/>
  <c r="P70" i="8"/>
  <c r="P16" i="8"/>
  <c r="P29" i="8"/>
  <c r="P36" i="8"/>
  <c r="P40" i="8"/>
  <c r="P44" i="8"/>
  <c r="P55" i="8"/>
  <c r="P54" i="8" s="1"/>
  <c r="P77" i="8"/>
  <c r="P93" i="8"/>
  <c r="P112" i="8"/>
  <c r="P130" i="8"/>
  <c r="P135" i="8"/>
  <c r="P144" i="8"/>
  <c r="P12" i="8"/>
  <c r="S159" i="8"/>
  <c r="S153" i="8"/>
  <c r="S76" i="8"/>
  <c r="S84" i="8"/>
  <c r="S86" i="8"/>
  <c r="S87" i="8"/>
  <c r="S89" i="8"/>
  <c r="S74" i="8"/>
  <c r="S13" i="8"/>
  <c r="S27" i="8"/>
  <c r="S29" i="8"/>
  <c r="S36" i="8"/>
  <c r="S40" i="8"/>
  <c r="S44" i="8"/>
  <c r="S55" i="8"/>
  <c r="S54" i="8" s="1"/>
  <c r="S93" i="8"/>
  <c r="S103" i="8"/>
  <c r="S112" i="8"/>
  <c r="S130" i="8"/>
  <c r="S135" i="8"/>
  <c r="S144" i="8"/>
  <c r="S12" i="8"/>
  <c r="I130" i="8"/>
  <c r="K130" i="8"/>
  <c r="L130" i="8"/>
  <c r="M130" i="8"/>
  <c r="N130" i="8"/>
  <c r="O130" i="8"/>
  <c r="Q130" i="8"/>
  <c r="R130" i="8"/>
  <c r="H130" i="8"/>
  <c r="M168" i="8"/>
  <c r="M169" i="8"/>
  <c r="M170" i="8"/>
  <c r="M9" i="8" l="1"/>
  <c r="M11" i="8"/>
  <c r="M12" i="8"/>
  <c r="M13" i="8"/>
  <c r="M15" i="8"/>
  <c r="M17" i="8"/>
  <c r="M18" i="8"/>
  <c r="M22" i="8"/>
  <c r="M23" i="8"/>
  <c r="M24" i="8"/>
  <c r="M25" i="8"/>
  <c r="M26" i="8"/>
  <c r="M27" i="8"/>
  <c r="M28" i="8"/>
  <c r="M30" i="8"/>
  <c r="M31" i="8"/>
  <c r="M32" i="8"/>
  <c r="M34" i="8"/>
  <c r="M37" i="8"/>
  <c r="M41" i="8"/>
  <c r="M63" i="8"/>
  <c r="M65" i="8"/>
  <c r="M78" i="8"/>
  <c r="M82" i="8"/>
  <c r="M89" i="8"/>
  <c r="M94" i="8"/>
  <c r="M95" i="8"/>
  <c r="M96" i="8"/>
  <c r="M98" i="8"/>
  <c r="M99" i="8"/>
  <c r="M100" i="8"/>
  <c r="M102" i="8"/>
  <c r="M105" i="8"/>
  <c r="M107" i="8"/>
  <c r="M109" i="8"/>
  <c r="M114" i="8"/>
  <c r="M115" i="8"/>
  <c r="M119" i="8"/>
  <c r="M125" i="8"/>
  <c r="M145" i="8"/>
  <c r="M146" i="8"/>
  <c r="M147" i="8"/>
  <c r="M148" i="8"/>
  <c r="M149" i="8"/>
  <c r="M151" i="8"/>
  <c r="M153" i="8"/>
  <c r="M154" i="8"/>
  <c r="M155" i="8"/>
  <c r="M156" i="8"/>
  <c r="M158" i="8"/>
  <c r="M161" i="8"/>
  <c r="M6" i="8"/>
  <c r="J170" i="8"/>
  <c r="J169" i="8"/>
  <c r="J168" i="8"/>
  <c r="J167" i="8"/>
  <c r="J165" i="8"/>
  <c r="J162" i="8"/>
  <c r="J161" i="8"/>
  <c r="J160" i="8"/>
  <c r="J159" i="8"/>
  <c r="J158" i="8"/>
  <c r="J157" i="8"/>
  <c r="J156" i="8"/>
  <c r="J155" i="8"/>
  <c r="J154" i="8"/>
  <c r="J153" i="8"/>
  <c r="J151" i="8"/>
  <c r="J150" i="8"/>
  <c r="J149" i="8"/>
  <c r="J148" i="8"/>
  <c r="J147" i="8"/>
  <c r="J146" i="8"/>
  <c r="J145" i="8"/>
  <c r="J143" i="8"/>
  <c r="J142" i="8"/>
  <c r="J141" i="8"/>
  <c r="J140" i="8"/>
  <c r="J139" i="8"/>
  <c r="J138" i="8"/>
  <c r="J137" i="8"/>
  <c r="J136" i="8"/>
  <c r="J134" i="8"/>
  <c r="J133" i="8"/>
  <c r="J132" i="8"/>
  <c r="J131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0" i="8"/>
  <c r="J109" i="8"/>
  <c r="J108" i="8"/>
  <c r="J107" i="8"/>
  <c r="J106" i="8"/>
  <c r="J105" i="8"/>
  <c r="J104" i="8"/>
  <c r="J102" i="8"/>
  <c r="J101" i="8"/>
  <c r="J100" i="8"/>
  <c r="J99" i="8"/>
  <c r="J98" i="8"/>
  <c r="J97" i="8"/>
  <c r="J96" i="8"/>
  <c r="J95" i="8"/>
  <c r="J94" i="8"/>
  <c r="J92" i="8"/>
  <c r="J89" i="8"/>
  <c r="J87" i="8"/>
  <c r="J86" i="8"/>
  <c r="J85" i="8"/>
  <c r="J84" i="8"/>
  <c r="J82" i="8"/>
  <c r="J81" i="8"/>
  <c r="J80" i="8"/>
  <c r="J79" i="8"/>
  <c r="J78" i="8"/>
  <c r="J76" i="8"/>
  <c r="J74" i="8"/>
  <c r="J73" i="8"/>
  <c r="J71" i="8"/>
  <c r="J70" i="8"/>
  <c r="J68" i="8"/>
  <c r="J67" i="8"/>
  <c r="J65" i="8"/>
  <c r="J64" i="8"/>
  <c r="J63" i="8"/>
  <c r="J62" i="8"/>
  <c r="J61" i="8"/>
  <c r="J60" i="8"/>
  <c r="J59" i="8"/>
  <c r="J58" i="8"/>
  <c r="J57" i="8"/>
  <c r="J56" i="8"/>
  <c r="J53" i="8"/>
  <c r="J52" i="8"/>
  <c r="J51" i="8"/>
  <c r="J50" i="8"/>
  <c r="J48" i="8"/>
  <c r="J47" i="8"/>
  <c r="J46" i="8"/>
  <c r="J45" i="8"/>
  <c r="J42" i="8"/>
  <c r="J41" i="8"/>
  <c r="J39" i="8"/>
  <c r="J38" i="8"/>
  <c r="J37" i="8"/>
  <c r="J35" i="8"/>
  <c r="J34" i="8"/>
  <c r="J33" i="8"/>
  <c r="J32" i="8"/>
  <c r="J31" i="8"/>
  <c r="J30" i="8"/>
  <c r="J28" i="8"/>
  <c r="J27" i="8"/>
  <c r="J26" i="8"/>
  <c r="J25" i="8"/>
  <c r="J24" i="8"/>
  <c r="J23" i="8"/>
  <c r="J22" i="8"/>
  <c r="J21" i="8"/>
  <c r="J20" i="8"/>
  <c r="J19" i="8"/>
  <c r="J18" i="8"/>
  <c r="J17" i="8"/>
  <c r="J15" i="8"/>
  <c r="J14" i="8"/>
  <c r="J13" i="8"/>
  <c r="J12" i="8"/>
  <c r="J11" i="8"/>
  <c r="J10" i="8"/>
  <c r="J9" i="8"/>
  <c r="J7" i="8"/>
  <c r="J6" i="8"/>
  <c r="I55" i="8"/>
  <c r="I54" i="8" s="1"/>
  <c r="K55" i="8"/>
  <c r="K54" i="8" s="1"/>
  <c r="L55" i="8"/>
  <c r="L54" i="8" s="1"/>
  <c r="N55" i="8"/>
  <c r="N54" i="8" s="1"/>
  <c r="O55" i="8"/>
  <c r="O54" i="8" s="1"/>
  <c r="Q55" i="8"/>
  <c r="Q54" i="8" s="1"/>
  <c r="R55" i="8"/>
  <c r="R54" i="8" s="1"/>
  <c r="H55" i="8"/>
  <c r="H54" i="8" s="1"/>
  <c r="I44" i="8"/>
  <c r="K44" i="8"/>
  <c r="L44" i="8"/>
  <c r="N44" i="8"/>
  <c r="O44" i="8"/>
  <c r="Q44" i="8"/>
  <c r="R44" i="8"/>
  <c r="H44" i="8"/>
  <c r="I5" i="8"/>
  <c r="K5" i="8"/>
  <c r="L5" i="8"/>
  <c r="N5" i="8"/>
  <c r="O5" i="8"/>
  <c r="P5" i="8"/>
  <c r="Q5" i="8"/>
  <c r="R5" i="8"/>
  <c r="H5" i="8"/>
  <c r="J130" i="8" l="1"/>
  <c r="M54" i="8"/>
  <c r="J44" i="8"/>
  <c r="S5" i="8"/>
  <c r="M5" i="8"/>
  <c r="J54" i="8"/>
  <c r="J55" i="8"/>
  <c r="J5" i="8"/>
  <c r="E54" i="8"/>
  <c r="E67" i="8" l="1"/>
  <c r="F54" i="8"/>
  <c r="G54" i="8" s="1"/>
  <c r="I152" i="8"/>
  <c r="K152" i="8"/>
  <c r="L152" i="8"/>
  <c r="N152" i="8"/>
  <c r="O152" i="8"/>
  <c r="P152" i="8" s="1"/>
  <c r="Q152" i="8"/>
  <c r="R152" i="8"/>
  <c r="H152" i="8"/>
  <c r="S152" i="8" l="1"/>
  <c r="M152" i="8"/>
  <c r="J152" i="8"/>
  <c r="I83" i="8"/>
  <c r="K83" i="8"/>
  <c r="L83" i="8"/>
  <c r="N83" i="8"/>
  <c r="O83" i="8"/>
  <c r="Q83" i="8"/>
  <c r="R83" i="8"/>
  <c r="S83" i="8" s="1"/>
  <c r="H83" i="8"/>
  <c r="I16" i="8"/>
  <c r="K16" i="8"/>
  <c r="L16" i="8"/>
  <c r="M16" i="8" s="1"/>
  <c r="N16" i="8"/>
  <c r="O16" i="8"/>
  <c r="Q16" i="8"/>
  <c r="R16" i="8"/>
  <c r="S16" i="8" s="1"/>
  <c r="H16" i="8"/>
  <c r="P83" i="8" l="1"/>
  <c r="J16" i="8"/>
  <c r="M83" i="8"/>
  <c r="J83" i="8"/>
  <c r="F23" i="8" l="1"/>
  <c r="E23" i="8"/>
  <c r="E22" i="8"/>
  <c r="F22" i="8"/>
  <c r="I40" i="8"/>
  <c r="K40" i="8"/>
  <c r="L40" i="8"/>
  <c r="N40" i="8"/>
  <c r="O40" i="8"/>
  <c r="Q40" i="8"/>
  <c r="R40" i="8"/>
  <c r="H40" i="8"/>
  <c r="I93" i="8"/>
  <c r="K93" i="8"/>
  <c r="L93" i="8"/>
  <c r="N93" i="8"/>
  <c r="O93" i="8"/>
  <c r="Q93" i="8"/>
  <c r="R93" i="8"/>
  <c r="H93" i="8"/>
  <c r="M40" i="8" l="1"/>
  <c r="J93" i="8"/>
  <c r="M93" i="8"/>
  <c r="J40" i="8"/>
  <c r="G22" i="8"/>
  <c r="G23" i="8"/>
  <c r="H144" i="8"/>
  <c r="I144" i="8"/>
  <c r="K144" i="8"/>
  <c r="L144" i="8"/>
  <c r="N144" i="8"/>
  <c r="O144" i="8"/>
  <c r="Q144" i="8"/>
  <c r="R144" i="8"/>
  <c r="I29" i="8"/>
  <c r="K29" i="8"/>
  <c r="L29" i="8"/>
  <c r="N29" i="8"/>
  <c r="O29" i="8"/>
  <c r="Q29" i="8"/>
  <c r="R29" i="8"/>
  <c r="H29" i="8"/>
  <c r="I112" i="8"/>
  <c r="K112" i="8"/>
  <c r="L112" i="8"/>
  <c r="M112" i="8" s="1"/>
  <c r="N112" i="8"/>
  <c r="O112" i="8"/>
  <c r="Q112" i="8"/>
  <c r="R112" i="8"/>
  <c r="H112" i="8"/>
  <c r="E126" i="8"/>
  <c r="F126" i="8"/>
  <c r="I69" i="8"/>
  <c r="K69" i="8"/>
  <c r="L69" i="8"/>
  <c r="N69" i="8"/>
  <c r="O69" i="8"/>
  <c r="P69" i="8" s="1"/>
  <c r="Q69" i="8"/>
  <c r="R69" i="8"/>
  <c r="H69" i="8"/>
  <c r="F164" i="8"/>
  <c r="F165" i="8"/>
  <c r="F166" i="8"/>
  <c r="F167" i="8"/>
  <c r="F168" i="8"/>
  <c r="F169" i="8"/>
  <c r="F170" i="8"/>
  <c r="F163" i="8"/>
  <c r="F154" i="8"/>
  <c r="F155" i="8"/>
  <c r="F156" i="8"/>
  <c r="F157" i="8"/>
  <c r="F158" i="8"/>
  <c r="F159" i="8"/>
  <c r="F160" i="8"/>
  <c r="F161" i="8"/>
  <c r="F162" i="8"/>
  <c r="F153" i="8"/>
  <c r="F152" i="8"/>
  <c r="F146" i="8"/>
  <c r="F147" i="8"/>
  <c r="F148" i="8"/>
  <c r="F149" i="8"/>
  <c r="F150" i="8"/>
  <c r="F151" i="8"/>
  <c r="F145" i="8"/>
  <c r="F137" i="8"/>
  <c r="F138" i="8"/>
  <c r="F139" i="8"/>
  <c r="F140" i="8"/>
  <c r="F141" i="8"/>
  <c r="F142" i="8"/>
  <c r="F143" i="8"/>
  <c r="F136" i="8"/>
  <c r="F132" i="8"/>
  <c r="F133" i="8"/>
  <c r="F134" i="8"/>
  <c r="F131" i="8"/>
  <c r="F130" i="8"/>
  <c r="F129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7" i="8"/>
  <c r="F128" i="8"/>
  <c r="F113" i="8"/>
  <c r="F105" i="8"/>
  <c r="F106" i="8"/>
  <c r="F107" i="8"/>
  <c r="F108" i="8"/>
  <c r="F109" i="8"/>
  <c r="F110" i="8"/>
  <c r="F111" i="8"/>
  <c r="F104" i="8"/>
  <c r="F95" i="8"/>
  <c r="F96" i="8"/>
  <c r="F97" i="8"/>
  <c r="F98" i="8"/>
  <c r="F99" i="8"/>
  <c r="F100" i="8"/>
  <c r="F101" i="8"/>
  <c r="F102" i="8"/>
  <c r="F94" i="8"/>
  <c r="F93" i="8"/>
  <c r="F91" i="8"/>
  <c r="F92" i="8"/>
  <c r="F85" i="8"/>
  <c r="F86" i="8"/>
  <c r="F87" i="8"/>
  <c r="F88" i="8"/>
  <c r="F89" i="8"/>
  <c r="F90" i="8"/>
  <c r="F84" i="8"/>
  <c r="F83" i="8"/>
  <c r="F82" i="8"/>
  <c r="F79" i="8"/>
  <c r="F80" i="8"/>
  <c r="F81" i="8"/>
  <c r="F78" i="8"/>
  <c r="F76" i="8"/>
  <c r="F75" i="8"/>
  <c r="F71" i="8"/>
  <c r="F72" i="8"/>
  <c r="F73" i="8"/>
  <c r="F74" i="8"/>
  <c r="F70" i="8"/>
  <c r="F56" i="8"/>
  <c r="F57" i="8"/>
  <c r="F58" i="8"/>
  <c r="F59" i="8"/>
  <c r="F60" i="8"/>
  <c r="F61" i="8"/>
  <c r="F62" i="8"/>
  <c r="F63" i="8"/>
  <c r="F64" i="8"/>
  <c r="F65" i="8"/>
  <c r="F66" i="8"/>
  <c r="F67" i="8"/>
  <c r="G67" i="8" s="1"/>
  <c r="F68" i="8"/>
  <c r="F53" i="8"/>
  <c r="F52" i="8"/>
  <c r="F46" i="8"/>
  <c r="F47" i="8"/>
  <c r="F48" i="8"/>
  <c r="F49" i="8"/>
  <c r="F50" i="8"/>
  <c r="F51" i="8"/>
  <c r="F45" i="8"/>
  <c r="F44" i="8"/>
  <c r="F42" i="8"/>
  <c r="F43" i="8"/>
  <c r="F41" i="8"/>
  <c r="F40" i="8"/>
  <c r="F38" i="8"/>
  <c r="F39" i="8"/>
  <c r="F37" i="8"/>
  <c r="F35" i="8"/>
  <c r="F31" i="8"/>
  <c r="F32" i="8"/>
  <c r="F33" i="8"/>
  <c r="F34" i="8"/>
  <c r="F30" i="8"/>
  <c r="F19" i="8"/>
  <c r="F20" i="8"/>
  <c r="F21" i="8"/>
  <c r="F24" i="8"/>
  <c r="F25" i="8"/>
  <c r="F26" i="8"/>
  <c r="F27" i="8"/>
  <c r="F28" i="8"/>
  <c r="F18" i="8"/>
  <c r="F17" i="8"/>
  <c r="F16" i="8"/>
  <c r="F15" i="8"/>
  <c r="F11" i="8"/>
  <c r="F12" i="8"/>
  <c r="F13" i="8"/>
  <c r="F14" i="8"/>
  <c r="F7" i="8"/>
  <c r="F8" i="8"/>
  <c r="F9" i="8"/>
  <c r="F10" i="8"/>
  <c r="F6" i="8"/>
  <c r="F5" i="8"/>
  <c r="I135" i="8"/>
  <c r="K135" i="8"/>
  <c r="L135" i="8"/>
  <c r="N135" i="8"/>
  <c r="O135" i="8"/>
  <c r="Q135" i="8"/>
  <c r="R135" i="8"/>
  <c r="H135" i="8"/>
  <c r="I36" i="8"/>
  <c r="K36" i="8"/>
  <c r="L36" i="8"/>
  <c r="N36" i="8"/>
  <c r="O36" i="8"/>
  <c r="Q36" i="8"/>
  <c r="R36" i="8"/>
  <c r="H36" i="8"/>
  <c r="I77" i="8"/>
  <c r="K77" i="8"/>
  <c r="L77" i="8"/>
  <c r="N77" i="8"/>
  <c r="O77" i="8"/>
  <c r="Q77" i="8"/>
  <c r="R77" i="8"/>
  <c r="H77" i="8"/>
  <c r="S69" i="8" l="1"/>
  <c r="M77" i="8"/>
  <c r="M29" i="8"/>
  <c r="M144" i="8"/>
  <c r="J69" i="8"/>
  <c r="J29" i="8"/>
  <c r="J135" i="8"/>
  <c r="J36" i="8"/>
  <c r="M36" i="8"/>
  <c r="J112" i="8"/>
  <c r="J77" i="8"/>
  <c r="J144" i="8"/>
  <c r="F135" i="8"/>
  <c r="F36" i="8"/>
  <c r="F77" i="8"/>
  <c r="G126" i="8"/>
  <c r="F29" i="8"/>
  <c r="F112" i="8"/>
  <c r="F144" i="8"/>
  <c r="F69" i="8"/>
  <c r="E5" i="8"/>
  <c r="I103" i="8"/>
  <c r="I171" i="8" s="1"/>
  <c r="E6" i="8"/>
  <c r="G6" i="8" s="1"/>
  <c r="E7" i="8"/>
  <c r="G7" i="8" s="1"/>
  <c r="E8" i="8"/>
  <c r="E9" i="8"/>
  <c r="G9" i="8" s="1"/>
  <c r="E10" i="8"/>
  <c r="G10" i="8" s="1"/>
  <c r="E11" i="8"/>
  <c r="G11" i="8" s="1"/>
  <c r="E12" i="8"/>
  <c r="G12" i="8" s="1"/>
  <c r="E13" i="8"/>
  <c r="G13" i="8" s="1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4" i="8"/>
  <c r="G24" i="8" s="1"/>
  <c r="E25" i="8"/>
  <c r="G25" i="8" s="1"/>
  <c r="E26" i="8"/>
  <c r="G26" i="8" s="1"/>
  <c r="E27" i="8"/>
  <c r="G27" i="8" s="1"/>
  <c r="E28" i="8"/>
  <c r="G28" i="8" s="1"/>
  <c r="E29" i="8"/>
  <c r="E30" i="8"/>
  <c r="G30" i="8" s="1"/>
  <c r="E31" i="8"/>
  <c r="G31" i="8" s="1"/>
  <c r="E32" i="8"/>
  <c r="G32" i="8" s="1"/>
  <c r="E33" i="8"/>
  <c r="G33" i="8" s="1"/>
  <c r="E34" i="8"/>
  <c r="G34" i="8" s="1"/>
  <c r="E35" i="8"/>
  <c r="G35" i="8" s="1"/>
  <c r="E36" i="8"/>
  <c r="E37" i="8"/>
  <c r="G37" i="8" s="1"/>
  <c r="E38" i="8"/>
  <c r="G38" i="8" s="1"/>
  <c r="E39" i="8"/>
  <c r="G39" i="8" s="1"/>
  <c r="E40" i="8"/>
  <c r="G40" i="8" s="1"/>
  <c r="E41" i="8"/>
  <c r="G41" i="8" s="1"/>
  <c r="E42" i="8"/>
  <c r="G42" i="8" s="1"/>
  <c r="E43" i="8"/>
  <c r="E44" i="8"/>
  <c r="G44" i="8" s="1"/>
  <c r="E45" i="8"/>
  <c r="G45" i="8" s="1"/>
  <c r="E46" i="8"/>
  <c r="G46" i="8" s="1"/>
  <c r="E47" i="8"/>
  <c r="G47" i="8" s="1"/>
  <c r="E48" i="8"/>
  <c r="G48" i="8" s="1"/>
  <c r="E49" i="8"/>
  <c r="E50" i="8"/>
  <c r="G50" i="8" s="1"/>
  <c r="E51" i="8"/>
  <c r="G51" i="8" s="1"/>
  <c r="E52" i="8"/>
  <c r="G52" i="8" s="1"/>
  <c r="E53" i="8"/>
  <c r="G53" i="8" s="1"/>
  <c r="E56" i="8"/>
  <c r="G56" i="8" s="1"/>
  <c r="E57" i="8"/>
  <c r="G57" i="8" s="1"/>
  <c r="E58" i="8"/>
  <c r="G58" i="8" s="1"/>
  <c r="E59" i="8"/>
  <c r="G59" i="8" s="1"/>
  <c r="E60" i="8"/>
  <c r="G60" i="8" s="1"/>
  <c r="E61" i="8"/>
  <c r="G61" i="8" s="1"/>
  <c r="E62" i="8"/>
  <c r="G62" i="8" s="1"/>
  <c r="E63" i="8"/>
  <c r="G63" i="8" s="1"/>
  <c r="E64" i="8"/>
  <c r="G64" i="8" s="1"/>
  <c r="E65" i="8"/>
  <c r="G65" i="8" s="1"/>
  <c r="E66" i="8"/>
  <c r="G66" i="8" s="1"/>
  <c r="E68" i="8"/>
  <c r="G68" i="8" s="1"/>
  <c r="E69" i="8"/>
  <c r="E70" i="8"/>
  <c r="G70" i="8" s="1"/>
  <c r="E71" i="8"/>
  <c r="G71" i="8" s="1"/>
  <c r="E72" i="8"/>
  <c r="G72" i="8" s="1"/>
  <c r="E73" i="8"/>
  <c r="G73" i="8" s="1"/>
  <c r="E74" i="8"/>
  <c r="G74" i="8" s="1"/>
  <c r="E75" i="8"/>
  <c r="E76" i="8"/>
  <c r="G76" i="8" s="1"/>
  <c r="E77" i="8"/>
  <c r="E78" i="8"/>
  <c r="G78" i="8" s="1"/>
  <c r="E79" i="8"/>
  <c r="G79" i="8" s="1"/>
  <c r="E80" i="8"/>
  <c r="G80" i="8" s="1"/>
  <c r="E81" i="8"/>
  <c r="G81" i="8" s="1"/>
  <c r="E82" i="8"/>
  <c r="G82" i="8" s="1"/>
  <c r="E83" i="8"/>
  <c r="G83" i="8" s="1"/>
  <c r="E84" i="8"/>
  <c r="G84" i="8" s="1"/>
  <c r="E85" i="8"/>
  <c r="G85" i="8" s="1"/>
  <c r="E86" i="8"/>
  <c r="G86" i="8" s="1"/>
  <c r="E87" i="8"/>
  <c r="G87" i="8" s="1"/>
  <c r="E88" i="8"/>
  <c r="E89" i="8"/>
  <c r="G89" i="8" s="1"/>
  <c r="E90" i="8"/>
  <c r="E91" i="8"/>
  <c r="E92" i="8"/>
  <c r="G92" i="8" s="1"/>
  <c r="E93" i="8"/>
  <c r="G93" i="8" s="1"/>
  <c r="E94" i="8"/>
  <c r="G94" i="8" s="1"/>
  <c r="E95" i="8"/>
  <c r="G95" i="8" s="1"/>
  <c r="E96" i="8"/>
  <c r="G96" i="8" s="1"/>
  <c r="E97" i="8"/>
  <c r="G97" i="8" s="1"/>
  <c r="E98" i="8"/>
  <c r="G98" i="8" s="1"/>
  <c r="E99" i="8"/>
  <c r="G99" i="8" s="1"/>
  <c r="E100" i="8"/>
  <c r="G100" i="8" s="1"/>
  <c r="E101" i="8"/>
  <c r="G101" i="8" s="1"/>
  <c r="E102" i="8"/>
  <c r="G102" i="8" s="1"/>
  <c r="E104" i="8"/>
  <c r="G104" i="8" s="1"/>
  <c r="E105" i="8"/>
  <c r="G105" i="8" s="1"/>
  <c r="E106" i="8"/>
  <c r="G106" i="8" s="1"/>
  <c r="E107" i="8"/>
  <c r="G107" i="8" s="1"/>
  <c r="E108" i="8"/>
  <c r="G108" i="8" s="1"/>
  <c r="E109" i="8"/>
  <c r="G109" i="8" s="1"/>
  <c r="E110" i="8"/>
  <c r="G110" i="8" s="1"/>
  <c r="E111" i="8"/>
  <c r="G111" i="8" s="1"/>
  <c r="E112" i="8"/>
  <c r="E113" i="8"/>
  <c r="G113" i="8" s="1"/>
  <c r="E114" i="8"/>
  <c r="G114" i="8" s="1"/>
  <c r="E115" i="8"/>
  <c r="G115" i="8" s="1"/>
  <c r="E116" i="8"/>
  <c r="G116" i="8" s="1"/>
  <c r="E117" i="8"/>
  <c r="G117" i="8" s="1"/>
  <c r="E118" i="8"/>
  <c r="G118" i="8" s="1"/>
  <c r="E119" i="8"/>
  <c r="G119" i="8" s="1"/>
  <c r="E120" i="8"/>
  <c r="G120" i="8" s="1"/>
  <c r="E121" i="8"/>
  <c r="G121" i="8" s="1"/>
  <c r="E122" i="8"/>
  <c r="G122" i="8" s="1"/>
  <c r="E123" i="8"/>
  <c r="G123" i="8" s="1"/>
  <c r="E124" i="8"/>
  <c r="G124" i="8" s="1"/>
  <c r="E125" i="8"/>
  <c r="G125" i="8" s="1"/>
  <c r="E127" i="8"/>
  <c r="G127" i="8" s="1"/>
  <c r="E128" i="8"/>
  <c r="G128" i="8" s="1"/>
  <c r="E129" i="8"/>
  <c r="G129" i="8" s="1"/>
  <c r="E130" i="8"/>
  <c r="G130" i="8" s="1"/>
  <c r="E131" i="8"/>
  <c r="G131" i="8" s="1"/>
  <c r="E132" i="8"/>
  <c r="G132" i="8" s="1"/>
  <c r="E133" i="8"/>
  <c r="G133" i="8" s="1"/>
  <c r="E134" i="8"/>
  <c r="G134" i="8" s="1"/>
  <c r="E135" i="8"/>
  <c r="G135" i="8" s="1"/>
  <c r="E136" i="8"/>
  <c r="G136" i="8" s="1"/>
  <c r="E137" i="8"/>
  <c r="G137" i="8" s="1"/>
  <c r="E138" i="8"/>
  <c r="G138" i="8" s="1"/>
  <c r="E139" i="8"/>
  <c r="G139" i="8" s="1"/>
  <c r="E140" i="8"/>
  <c r="G140" i="8" s="1"/>
  <c r="E141" i="8"/>
  <c r="G141" i="8" s="1"/>
  <c r="E142" i="8"/>
  <c r="G142" i="8" s="1"/>
  <c r="E143" i="8"/>
  <c r="G143" i="8" s="1"/>
  <c r="E144" i="8"/>
  <c r="E145" i="8"/>
  <c r="G145" i="8" s="1"/>
  <c r="E146" i="8"/>
  <c r="G146" i="8" s="1"/>
  <c r="E147" i="8"/>
  <c r="G147" i="8" s="1"/>
  <c r="E148" i="8"/>
  <c r="G148" i="8" s="1"/>
  <c r="E149" i="8"/>
  <c r="G149" i="8" s="1"/>
  <c r="E150" i="8"/>
  <c r="G150" i="8" s="1"/>
  <c r="E151" i="8"/>
  <c r="G151" i="8" s="1"/>
  <c r="E152" i="8"/>
  <c r="G152" i="8" s="1"/>
  <c r="E153" i="8"/>
  <c r="G153" i="8" s="1"/>
  <c r="E154" i="8"/>
  <c r="G154" i="8" s="1"/>
  <c r="E155" i="8"/>
  <c r="G155" i="8" s="1"/>
  <c r="E156" i="8"/>
  <c r="G156" i="8" s="1"/>
  <c r="E157" i="8"/>
  <c r="G157" i="8" s="1"/>
  <c r="E158" i="8"/>
  <c r="G158" i="8" s="1"/>
  <c r="E159" i="8"/>
  <c r="G159" i="8" s="1"/>
  <c r="E160" i="8"/>
  <c r="G160" i="8" s="1"/>
  <c r="E161" i="8"/>
  <c r="G161" i="8" s="1"/>
  <c r="E162" i="8"/>
  <c r="G162" i="8" s="1"/>
  <c r="E163" i="8"/>
  <c r="G163" i="8" s="1"/>
  <c r="E164" i="8"/>
  <c r="E165" i="8"/>
  <c r="G165" i="8" s="1"/>
  <c r="E166" i="8"/>
  <c r="E167" i="8"/>
  <c r="G167" i="8" s="1"/>
  <c r="E168" i="8"/>
  <c r="G168" i="8" s="1"/>
  <c r="E169" i="8"/>
  <c r="G169" i="8" s="1"/>
  <c r="E170" i="8"/>
  <c r="G170" i="8" s="1"/>
  <c r="K103" i="8"/>
  <c r="L103" i="8"/>
  <c r="L171" i="8" s="1"/>
  <c r="N103" i="8"/>
  <c r="O103" i="8"/>
  <c r="Q103" i="8"/>
  <c r="R103" i="8"/>
  <c r="R171" i="8" s="1"/>
  <c r="H103" i="8"/>
  <c r="O171" i="8" l="1"/>
  <c r="P103" i="8"/>
  <c r="N171" i="8"/>
  <c r="P171" i="8" s="1"/>
  <c r="J103" i="8"/>
  <c r="Q171" i="8"/>
  <c r="S171" i="8" s="1"/>
  <c r="K171" i="8"/>
  <c r="M171" i="8" s="1"/>
  <c r="M103" i="8"/>
  <c r="G36" i="8"/>
  <c r="G77" i="8"/>
  <c r="G69" i="8"/>
  <c r="G144" i="8"/>
  <c r="H171" i="8"/>
  <c r="J171" i="8" s="1"/>
  <c r="G112" i="8"/>
  <c r="G29" i="8"/>
  <c r="G5" i="8"/>
  <c r="E103" i="8"/>
  <c r="E171" i="8" s="1"/>
  <c r="F103" i="8"/>
  <c r="E55" i="8"/>
  <c r="F55" i="8"/>
  <c r="G55" i="8" l="1"/>
  <c r="G103" i="8"/>
  <c r="F171" i="8"/>
  <c r="G171" i="8" s="1"/>
</calcChain>
</file>

<file path=xl/sharedStrings.xml><?xml version="1.0" encoding="utf-8"?>
<sst xmlns="http://schemas.openxmlformats.org/spreadsheetml/2006/main" count="424" uniqueCount="392">
  <si>
    <t>Реквизиты  ГП</t>
  </si>
  <si>
    <t>Ответственное министерство</t>
  </si>
  <si>
    <t>Всего</t>
  </si>
  <si>
    <t>Федеральный бюджет</t>
  </si>
  <si>
    <t>Бюджет Республики Татарстан</t>
  </si>
  <si>
    <t>Местный бюджет</t>
  </si>
  <si>
    <t>Внебюджетные источники</t>
  </si>
  <si>
    <t>% финансирования</t>
  </si>
  <si>
    <t>План, 
тыс. руб.</t>
  </si>
  <si>
    <t>Факт, 
тыс. руб.</t>
  </si>
  <si>
    <t>Министерство сельского хозяйства и продовольствия РТ</t>
  </si>
  <si>
    <t>Министерство транспорта и дорожного хозяйства РТ</t>
  </si>
  <si>
    <t>Министерство здравоохранения РТ</t>
  </si>
  <si>
    <t>Министерство лесного хозяйства РТ</t>
  </si>
  <si>
    <t>Министерство финансов РТ</t>
  </si>
  <si>
    <t>Министерство труда, занятости и социальной защиты РТ</t>
  </si>
  <si>
    <t>Министерство юстиции РТ</t>
  </si>
  <si>
    <t>Министерство внутренних дел по РТ</t>
  </si>
  <si>
    <t>Министерство культуры РТ</t>
  </si>
  <si>
    <t>Министерство образования и науки РТ</t>
  </si>
  <si>
    <t>Министерство экономики РТ</t>
  </si>
  <si>
    <t>Министерство промышленности и торговли РТ</t>
  </si>
  <si>
    <t>Министерство экологии и природных ресурсов РТ</t>
  </si>
  <si>
    <t>Государственный комитет Республики Татарстан по туризму</t>
  </si>
  <si>
    <t>ПКМ РТ от 08.04.2013 № 235</t>
  </si>
  <si>
    <t>ПКМ РТ от 26.04.2013 № 283</t>
  </si>
  <si>
    <t>ПКМ РТ от 01.07.2013 № 461</t>
  </si>
  <si>
    <t>ПКМ РТ от 30.07.2013 № 531</t>
  </si>
  <si>
    <t>ПКМ РТ от 01.08.2013 № 545</t>
  </si>
  <si>
    <t>ПКМ РТ от 09.08.2013 № 553</t>
  </si>
  <si>
    <t>ПКМ РТ от 13.09.2013 № 656</t>
  </si>
  <si>
    <t>ПКМ РТ от 16.10.2013 № 764</t>
  </si>
  <si>
    <t>ПКМ РТ от 21.10.2013 № 785</t>
  </si>
  <si>
    <t>ПКМ РТ от 25.10.2013 № 794</t>
  </si>
  <si>
    <t>ПКМ РТ от 31.10.2013 № 823</t>
  </si>
  <si>
    <t>ПКМ РТ от 02.11.2013 № 837</t>
  </si>
  <si>
    <t>ПКМ РТ от 22.11.2013 № 910</t>
  </si>
  <si>
    <t>ПКМ РТ от 04.12.2013 №954</t>
  </si>
  <si>
    <t>ПКМ РТ от 17.12.2013 № 1000</t>
  </si>
  <si>
    <t>ПКМ РТ от 18.12.2013 № 1006</t>
  </si>
  <si>
    <t>ПКМ РТ от 20.12.2013 № 1012</t>
  </si>
  <si>
    <t>ПКМ РТ от 23.12.2013 № 1023</t>
  </si>
  <si>
    <t>ПКМ РТ от 28.12.2013 № 1083</t>
  </si>
  <si>
    <t>ПКМ РТ от 16.12.2013 № 997</t>
  </si>
  <si>
    <t>ПКМ РТ от 31.12.2013 № 1140</t>
  </si>
  <si>
    <t>ПКМ РТ от 22.02.2014 № 110</t>
  </si>
  <si>
    <t>Наименование ГП, подпрограммы</t>
  </si>
  <si>
    <t>8.1.</t>
  </si>
  <si>
    <t>8.2.</t>
  </si>
  <si>
    <t>8.3.</t>
  </si>
  <si>
    <t>8.4.</t>
  </si>
  <si>
    <t>15.1.</t>
  </si>
  <si>
    <t>15.2.</t>
  </si>
  <si>
    <t>15.3.</t>
  </si>
  <si>
    <t>15.4.</t>
  </si>
  <si>
    <t>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</t>
  </si>
  <si>
    <t>Развитие государственно-частного партнерства</t>
  </si>
  <si>
    <t>Охрана здоровья матери и ребенка</t>
  </si>
  <si>
    <t>Развитие медицинской реабилитации и санаторно-курортного лечения, в том числе детям</t>
  </si>
  <si>
    <t>Кадровое обеспечение системы здравоохранения</t>
  </si>
  <si>
    <t>Совершенствование системы лекарственного обеспечения, в том числе в амбулаторных условиях</t>
  </si>
  <si>
    <t>Совершенствование системы территориального планирования Республики Татарстан</t>
  </si>
  <si>
    <t>Минстерство экономики Республики Татарстан</t>
  </si>
  <si>
    <t>Министерство промышленности и торговли Республики Татарстан</t>
  </si>
  <si>
    <t>Агентство инвестиционного развития Республики Татарстан</t>
  </si>
  <si>
    <t>Государственный комитет Республики Татарстан по закупкам</t>
  </si>
  <si>
    <t>Государственный комитет Республики Татарстан по тарифам</t>
  </si>
  <si>
    <t>Министерство строительства, архитектуры и ЖКХ Республики Татарстан</t>
  </si>
  <si>
    <t>Комитет Республики Татарстан по социально-экономическому мониторингу</t>
  </si>
  <si>
    <t>Сохранение, изучение и развитие народных художественных промыслов в Республике Татарстан</t>
  </si>
  <si>
    <t>18.1</t>
  </si>
  <si>
    <t>18.2</t>
  </si>
  <si>
    <t>18.3</t>
  </si>
  <si>
    <t>18.4</t>
  </si>
  <si>
    <t>18.5</t>
  </si>
  <si>
    <t>6.1</t>
  </si>
  <si>
    <t>6.2</t>
  </si>
  <si>
    <t>6.3</t>
  </si>
  <si>
    <t>23.1</t>
  </si>
  <si>
    <t>23.2</t>
  </si>
  <si>
    <t>23.3</t>
  </si>
  <si>
    <t>23.4</t>
  </si>
  <si>
    <t>23.5</t>
  </si>
  <si>
    <t>23.6</t>
  </si>
  <si>
    <t>17.1</t>
  </si>
  <si>
    <t>17.2</t>
  </si>
  <si>
    <t>17.3</t>
  </si>
  <si>
    <t>17.4</t>
  </si>
  <si>
    <t>17.5</t>
  </si>
  <si>
    <t>17.6</t>
  </si>
  <si>
    <t>17.7</t>
  </si>
  <si>
    <t>19</t>
  </si>
  <si>
    <t>19.1</t>
  </si>
  <si>
    <t>19.2</t>
  </si>
  <si>
    <t>19.3</t>
  </si>
  <si>
    <t>19.4</t>
  </si>
  <si>
    <t>19.5</t>
  </si>
  <si>
    <t>19.6</t>
  </si>
  <si>
    <t>19.7</t>
  </si>
  <si>
    <t>12</t>
  </si>
  <si>
    <t>12.1</t>
  </si>
  <si>
    <t>12.2</t>
  </si>
  <si>
    <t>12.3</t>
  </si>
  <si>
    <t>4.1</t>
  </si>
  <si>
    <t>4.2</t>
  </si>
  <si>
    <t>4.3</t>
  </si>
  <si>
    <t>4.4</t>
  </si>
  <si>
    <t>4.5</t>
  </si>
  <si>
    <t>24.1</t>
  </si>
  <si>
    <t>24.3</t>
  </si>
  <si>
    <t>24.4</t>
  </si>
  <si>
    <t>24.5</t>
  </si>
  <si>
    <t>1.2</t>
  </si>
  <si>
    <t>1.1</t>
  </si>
  <si>
    <t>1.3</t>
  </si>
  <si>
    <t>1.4</t>
  </si>
  <si>
    <t>1.5</t>
  </si>
  <si>
    <t>1.6</t>
  </si>
  <si>
    <t>1.7</t>
  </si>
  <si>
    <t>1.8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</si>
  <si>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</si>
  <si>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</si>
  <si>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</si>
  <si>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</si>
  <si>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</si>
  <si>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</si>
  <si>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</si>
  <si>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</si>
  <si>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</si>
  <si>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2</t>
  </si>
  <si>
    <t>7.1</t>
  </si>
  <si>
    <t>7.2</t>
  </si>
  <si>
    <t>11.2</t>
  </si>
  <si>
    <t>11.3</t>
  </si>
  <si>
    <t>ПКМ РТ от 21.07. 2014 г. № 522</t>
  </si>
  <si>
    <t>20.1</t>
  </si>
  <si>
    <t>20.2</t>
  </si>
  <si>
    <t>20.3</t>
  </si>
  <si>
    <t>20.4</t>
  </si>
  <si>
    <t>20.5</t>
  </si>
  <si>
    <t>20.6</t>
  </si>
  <si>
    <t>20.7</t>
  </si>
  <si>
    <t>20.9</t>
  </si>
  <si>
    <t>20.10</t>
  </si>
  <si>
    <t>20.11</t>
  </si>
  <si>
    <t>20.12</t>
  </si>
  <si>
    <t>20.13</t>
  </si>
  <si>
    <t>20.14</t>
  </si>
  <si>
    <t>22.1</t>
  </si>
  <si>
    <t>22.3</t>
  </si>
  <si>
    <t>22.4</t>
  </si>
  <si>
    <t>26</t>
  </si>
  <si>
    <t xml:space="preserve">Министерство  юстиции РТ </t>
  </si>
  <si>
    <t>ПКМ РТ от 19.07. 2014 г. № 512</t>
  </si>
  <si>
    <t>3</t>
  </si>
  <si>
    <t>27</t>
  </si>
  <si>
    <t>28</t>
  </si>
  <si>
    <t>29</t>
  </si>
  <si>
    <t xml:space="preserve"> ПКМ РТ от 03.12.2014 № 943</t>
  </si>
  <si>
    <t>22.2</t>
  </si>
  <si>
    <t>24</t>
  </si>
  <si>
    <t>Развитие подотрасли растениеводства, переработки и реализации продукции растениеводства</t>
  </si>
  <si>
    <t>Развитие подотрасли животноводства, переработки и реализации продукции животноводства</t>
  </si>
  <si>
    <t>Развитие мясного скотоводства</t>
  </si>
  <si>
    <t>Поддержка малых форм хозяйствования</t>
  </si>
  <si>
    <t>Техническая и технологическая модернизация, инновационное развитие</t>
  </si>
  <si>
    <t>Обеспечение реализации Государственной программы</t>
  </si>
  <si>
    <t>Развитие мелиорации земель сельскохозяйственного назначения</t>
  </si>
  <si>
    <t>Профилактика заболеваний и формирование здорового образа жизни. Развитие первичной медико-санитарной помощи</t>
  </si>
  <si>
    <t>24.6</t>
  </si>
  <si>
    <t>Итого</t>
  </si>
  <si>
    <t>Министерство по делам гражданской обороны и чрезвычай  ным ситуациям РТ</t>
  </si>
  <si>
    <t>Министерство земельных и имуществен  ных отношений РТ</t>
  </si>
  <si>
    <t>1.9</t>
  </si>
  <si>
    <t>23.7</t>
  </si>
  <si>
    <t>12.4</t>
  </si>
  <si>
    <t>20.8</t>
  </si>
  <si>
    <t xml:space="preserve">Развитие рынка газомоторного топлива в Республике Татарстан на 2013 - 2023 годы </t>
  </si>
  <si>
    <t>Развитие товарной аквакультуры (товарного рыбоводства) в Республике Татарстан на 2016 - 2020 годы</t>
  </si>
  <si>
    <t>ПКМ РТ  от       28.12.2015        № 991</t>
  </si>
  <si>
    <t>11.6.</t>
  </si>
  <si>
    <t>11.5.</t>
  </si>
  <si>
    <t>11.4.</t>
  </si>
  <si>
    <t>11.1.</t>
  </si>
  <si>
    <t>Министерство строительства, архитектуры и ЖКХ РТ</t>
  </si>
  <si>
    <t>11.7.</t>
  </si>
  <si>
    <t>30</t>
  </si>
  <si>
    <t>31</t>
  </si>
  <si>
    <t>Государственный комитет Республики Татарстан по архивному делу</t>
  </si>
  <si>
    <t>ПКМ РТ 
от 10 июня 2016 г. N 395</t>
  </si>
  <si>
    <t>Энергосбережение и повышение энергетической эффективности</t>
  </si>
  <si>
    <t xml:space="preserve">Энергосбережение  и  повышение   энергетической   эффективности </t>
  </si>
  <si>
    <t>вх.12313</t>
  </si>
  <si>
    <t>Белан К.С.</t>
  </si>
  <si>
    <t>вх.12312</t>
  </si>
  <si>
    <t>вх12292</t>
  </si>
  <si>
    <t>вх.11733</t>
  </si>
  <si>
    <t>вх.12167</t>
  </si>
  <si>
    <t>вх.12181</t>
  </si>
  <si>
    <t>вх.12209</t>
  </si>
  <si>
    <t>18.7</t>
  </si>
  <si>
    <t>18.8</t>
  </si>
  <si>
    <t>18.9</t>
  </si>
  <si>
    <t>вх.12218</t>
  </si>
  <si>
    <t>вх12244</t>
  </si>
  <si>
    <t>вх11990</t>
  </si>
  <si>
    <t>вх11619</t>
  </si>
  <si>
    <t>вх11588</t>
  </si>
  <si>
    <t>вх12725</t>
  </si>
  <si>
    <t>ГАСУ</t>
  </si>
  <si>
    <t>вх.12702</t>
  </si>
  <si>
    <t>вх12408</t>
  </si>
  <si>
    <t>вх.12391</t>
  </si>
  <si>
    <t>вх.12382</t>
  </si>
  <si>
    <t>Развитие социальной и инженерной инфраструктуры</t>
  </si>
  <si>
    <t>приостановлена</t>
  </si>
  <si>
    <t>Outlook  Луньков Д.И.</t>
  </si>
  <si>
    <t>Outlook Лукашина</t>
  </si>
  <si>
    <t>3.10</t>
  </si>
  <si>
    <t xml:space="preserve">Развитие социальной и инженерной инфраструктуры </t>
  </si>
  <si>
    <t>Развитие социальной и инженерной инфрастуктуры в рамках Государственной программы</t>
  </si>
  <si>
    <t>12.5</t>
  </si>
  <si>
    <t>Развитие социальной и инженерной инфракструктуры в рамках государственной программы</t>
  </si>
  <si>
    <t>20.15</t>
  </si>
  <si>
    <t>20.16</t>
  </si>
  <si>
    <t>ПКМ РТ от 30.10.2017  №821</t>
  </si>
  <si>
    <t>24.2</t>
  </si>
  <si>
    <t>Развитие образования и науки Республики Татарстан на 2014 - 2025 годы</t>
  </si>
  <si>
    <t>32</t>
  </si>
  <si>
    <t xml:space="preserve">ПКМ РТ от 30.10.2017 № 823
</t>
  </si>
  <si>
    <t>3.11</t>
  </si>
  <si>
    <t>3.12</t>
  </si>
  <si>
    <t>Развитие информатизации в здравоохранении</t>
  </si>
  <si>
    <t>23</t>
  </si>
  <si>
    <t>24.7</t>
  </si>
  <si>
    <t>25</t>
  </si>
  <si>
    <t>25.1</t>
  </si>
  <si>
    <t>25.2</t>
  </si>
  <si>
    <t>25.3</t>
  </si>
  <si>
    <t>25.4</t>
  </si>
  <si>
    <t>25.5</t>
  </si>
  <si>
    <t>25.6</t>
  </si>
  <si>
    <t>25.7</t>
  </si>
  <si>
    <t>33</t>
  </si>
  <si>
    <t>Строительство автомобильных газонаполнительных станций на территории Республики Татарстан на 2019-2021 годы</t>
  </si>
  <si>
    <t>ПКМ РТ от 18.09.2018 №789</t>
  </si>
  <si>
    <t>Министерство по делам молодежи  РТ</t>
  </si>
  <si>
    <t>Министерство спорта  РТ</t>
  </si>
  <si>
    <t>Регулирование качества окружающей среды Республики Татарстан на 2014-2022 годы</t>
  </si>
  <si>
    <t>Государственное управление в сфере обращения отходов производства и потребления в Республике Татарстан на 2014-2022 годы</t>
  </si>
  <si>
    <t>Государственное управление в сфере недропользования Республики Татарстан на 2014-2022 годы</t>
  </si>
  <si>
    <t>Развитие водохозяйственного комплекса Республики Татарстан на 2014-2022 годы</t>
  </si>
  <si>
    <t>Сохранение биологического разнообразия Республики Татарстан на 2014-2022 годы</t>
  </si>
  <si>
    <t>Воспроизводство и использование охотничьих ресурсов Республики Татарстан на 2014-2022 годы</t>
  </si>
  <si>
    <t>Координирование деятельности служб в сфере охраны окружающей среды и природопользования Республики Татарстан на 2014-2022 годы</t>
  </si>
  <si>
    <t>19.8</t>
  </si>
  <si>
    <t>Бюджетные инвестиции и капитальный ремонт социальной и инженерной инфраструктуры</t>
  </si>
  <si>
    <t>Развитие социальной и инженерной инфраструктуры в рамках государственной программы "Развитие культуры Республики Татарстан на 2014-2022 годы"</t>
  </si>
  <si>
    <t>Развитие культуры Республики Татарстан на 2014 - 2022  годы</t>
  </si>
  <si>
    <t>Охрана окружающей среды, воспроизводство и использование природных ресурсов Республики Татарстан на 2014 - 2022 годы</t>
  </si>
  <si>
    <t xml:space="preserve">Развитие музейного дела на 2014-2022 годы </t>
  </si>
  <si>
    <t>Развитие театрального искусства на 2014-2022 годы</t>
  </si>
  <si>
    <t xml:space="preserve">Развитие библиотечного дела на 2014-2022 годы </t>
  </si>
  <si>
    <t>Развитие дошкольного образования, включая инклюзивное, и повышение квалификации работников данной сферы на 2014-2025 годы</t>
  </si>
  <si>
    <t>Развитие общего образования, включая инклюзивное, и повышение квалификации работников данной сферы на 2014-2025 годы</t>
  </si>
  <si>
    <t>Развитие дополнительного образования, включая образование детей-инвалидов, и повышение квалификации работников данной сферы на 2014-2025 годы</t>
  </si>
  <si>
    <t>Развитие профессионального и послевузовского образования и повышение квалификации работников данной сферы на 2014-2025 годы</t>
  </si>
  <si>
    <t>Развитие системы оценки качества образования на 2014-2025 годы</t>
  </si>
  <si>
    <t>Развитие науки и научных исследований в Республике Татарстан на 2014-2025 годы</t>
  </si>
  <si>
    <t xml:space="preserve"> Развитие  концертных  организаций  и исполнительского искусства на 2014 - 2022 годы</t>
  </si>
  <si>
    <t>Сохранение и развитие кинематографии на 2014 - 2022 годы</t>
  </si>
  <si>
    <t>Развитие   образования   в   сфере культуры и искусства на 2014 - 2022 годы</t>
  </si>
  <si>
    <t>Поддержка  народного   творчества. Сохранение,     возрождение      и      популяризация нематериального культурного наследия коренных народов Республики Татарстан на 2014 - 2022 годы</t>
  </si>
  <si>
    <t xml:space="preserve"> Сохранение, использование, популяризация  и  государственная   охрана   объектов культурного наследия (памятников истории и  культуры) на 2014 - 2022 годы</t>
  </si>
  <si>
    <t>Развитие   межрегионального   и межнационального культурного сотрудничества на 2014 -2022 годы</t>
  </si>
  <si>
    <t>Поддержка современного искусства на 2014 - 2022 годы</t>
  </si>
  <si>
    <t xml:space="preserve"> Развитие   кадрового   потенциала отрасли на 2014 - 2022 годы</t>
  </si>
  <si>
    <t>Развитие  системы  государственного управления отрасли на 2014 - 2022 годы</t>
  </si>
  <si>
    <t>Защита населения и территорий от чрезвычайных ситуаций, обеспечение пожарной безопасности и безопасности людей на водных объектах в Республике Татарстан на 2014 - 2024 годы</t>
  </si>
  <si>
    <t>Пожарная безопасность в Республике Татарстан на 2014-2024 годы</t>
  </si>
  <si>
    <t>Снижение рисков и смягчение последствий чрезвычайных ситуаций природного и техногенного характера в Республике Татарстан на 2014-2024 годы</t>
  </si>
  <si>
    <t>Обеспечение безопасности людей на водных объектах в Республике Татарстан на 2014-2024 годы</t>
  </si>
  <si>
    <t>Построение и развитие аппаратно-программного комплекса "Безопасный город" в Республике Татарстан на 2016-2024 годы</t>
  </si>
  <si>
    <t>Развитие транспортной системы Республики Татарстан на 2014 - 2024 годы</t>
  </si>
  <si>
    <t>Развитие железнодорожной инфраструктуры на 2014-2024 годы</t>
  </si>
  <si>
    <t>Развитие речного транспорта внутренних водных путей и речных портов на 2014-2024 годы</t>
  </si>
  <si>
    <t>Развитие воздушного транспорта и аэронавигации на 2014 - 2024 годы</t>
  </si>
  <si>
    <t>Совершенствование, развитие и сохранение сети автомобильных дорог на 2014-2024 годы</t>
  </si>
  <si>
    <t>Министерство цифрового развития государственного управления, информатизационных технологий и связи РТ</t>
  </si>
  <si>
    <t>Информационный Татарстан на 2014-2022 годы</t>
  </si>
  <si>
    <t>Развитие информационно-телекоммуникационной инфраструктуры на территории Республики Татарстан на 2014-2022 годы</t>
  </si>
  <si>
    <t>Развитие и совершенствование инфраструктуры информационного пространства Республики Татарстан на 2014-2022 годы</t>
  </si>
  <si>
    <t>Государственная поддержка развития экономической среды и человеческого капитала в сфере информационных технологий в Республике Татарстан на 2014-2022 годы</t>
  </si>
  <si>
    <t>Обеспечение общественного порядка и противодействие преступности в Республике Татарстан на 2014 - 2022 годы</t>
  </si>
  <si>
    <t>Организация деятельности по профилактике правонарушений и преступлений в Республике Татарстан на 2014-2022 годы</t>
  </si>
  <si>
    <t>Повышение безопасности дорожного движения в Республике Татарстан на 2014-2022 годы</t>
  </si>
  <si>
    <t>Профилактика терроризма и экстремизма в Республике Татарстан на 2014-2022 годы</t>
  </si>
  <si>
    <t>Профилактика наркомании среди населения Республики Татарстан на 2014-2022 годы</t>
  </si>
  <si>
    <t>Профилактика безнадзорности и правонарушений среди несовершеннолетних в РТ на 2018-2022 годы</t>
  </si>
  <si>
    <t>Развитие комплексной системы защиты прав потребителей в Республике Татарстан на 2014-2022 годы</t>
  </si>
  <si>
    <t>Экономическое развитие и инновационная экономика Республики  Татарстан  на 2014 - 2024 годы</t>
  </si>
  <si>
    <t xml:space="preserve">                                    Совершенствование государственной экономической политики в Республике Татарстан на 2014-2024 годы
</t>
  </si>
  <si>
    <t xml:space="preserve">                                                    Развитие малого и среднего предпринимательства в Республике Татарстан на 2018-2024 годы
</t>
  </si>
  <si>
    <t>Повышение производительности труда на предприятиях Республики Татарстан на 2015 - 2024 годы</t>
  </si>
  <si>
    <t>Развитие Камского инновационного территориально-производственного кластера на 2015-2021 годы</t>
  </si>
  <si>
    <t>Развитие рынка интеллектуальной собственности в Республике Татарстан на 2016 - 2021 годы</t>
  </si>
  <si>
    <t>Сохранение, изучение и развитие государственных языков Республики Татарстан и других языков в Республике Татарстан на 2014 - 2022 годы</t>
  </si>
  <si>
    <t>Развитие молодежной политики в Республике Татарстан на 2019-2022 годы</t>
  </si>
  <si>
    <t>Сельская молодежь на 2019-2022 годы</t>
  </si>
  <si>
    <t>Молодежь Татарстана на 2019-2022 годы</t>
  </si>
  <si>
    <t xml:space="preserve">Патриотическое воспитание молодежи на 2019-2022 годы </t>
  </si>
  <si>
    <t>Организация отдыха детей и молодежи, их оздоровления и занятости на 2019-2022 годы</t>
  </si>
  <si>
    <t>Совершенствование государственной молодежной политики на 2019 – 2022 годы</t>
  </si>
  <si>
    <t xml:space="preserve">Дети Татарстана на 2019-2022 годы </t>
  </si>
  <si>
    <t>23.8</t>
  </si>
  <si>
    <t xml:space="preserve">Работающая молодежь Республики Татарстан на 2019 - 2022 годы
</t>
  </si>
  <si>
    <t>Развитие здравоохранения Республики Татарстан до 2025 года</t>
  </si>
  <si>
    <t>Развитие материально-технической базы детских поликлиник и детских поликлинических отделений медицинских организаций</t>
  </si>
  <si>
    <t>Развитие автомобильного, городского электрического транспорта, в том числе метро, на 2014-2024 годы</t>
  </si>
  <si>
    <t>Управление государственными финансами Республики Татарстан на 2014 - 2024 годы</t>
  </si>
  <si>
    <t>Содействие занятости населения Республики Татарстан на 2014 - 2025  годы</t>
  </si>
  <si>
    <t>Реализация мер содействия занятости населения и регулирование трудовой миграции. Сопровождение инвалидов молодого возраста при трудоустройстве
 на 2014-2025 годы</t>
  </si>
  <si>
    <t>Улучшение условий и охраны труда в Республике Татарстан на 2014-2025 годы</t>
  </si>
  <si>
    <t>Популяризация рабочих и инженерных профессий в Республике Татарстан на 2014-2025 годы</t>
  </si>
  <si>
    <t>Социальная поддержка граждан Республики Татарстан на 2014 - 2025  годы</t>
  </si>
  <si>
    <t>Социальные выплаты на 2014-2025 годы</t>
  </si>
  <si>
    <t>Повышение качества жизни граждан пожилого возраста на 2014-2025 годы</t>
  </si>
  <si>
    <t>Модернизация и развитие социального обслуживания населения Республики Татарстан на 2014-2025 годы</t>
  </si>
  <si>
    <t>Улучшение социально-экономического положения семей на 2015 - 2025 годы</t>
  </si>
  <si>
    <t>Формирование системы комплексой реабилитации и адаптации инвалидов, в том числе детей инвалидов на 2019-2020 годы</t>
  </si>
  <si>
    <t>Оказание содействия добровольному переселению в Республику Татарстан соотечественников, проживающх за рубежем, на 2019-2022 годы</t>
  </si>
  <si>
    <t>16</t>
  </si>
  <si>
    <t>Финансирование государственных программ Республики Татарстан за 1 полугодие 2020 года</t>
  </si>
  <si>
    <t>Развитие сельского хозяйства и регулирование рынков сельскохозяйственной продукции, сырья и продовольствия в Республике Татарстан на 2013 - 2025 годы</t>
  </si>
  <si>
    <t>Повышение уровня безопасности транспортной системы на 2014 - 2024 годы</t>
  </si>
  <si>
    <t>Энергосбережение и повышение энергетической эффективности в транспортной отрасли на 2015 - 2024 годы</t>
  </si>
  <si>
    <t>Развитие сети логистических центров на 2014-2024 годы</t>
  </si>
  <si>
    <t>17.8</t>
  </si>
  <si>
    <t>17.9</t>
  </si>
  <si>
    <t>Совершенствование государственной политики в транспортном комплексе Республики Татарстан на 2014-2024 годы</t>
  </si>
  <si>
    <t>8.5</t>
  </si>
  <si>
    <t>8.6</t>
  </si>
  <si>
    <t>8.7</t>
  </si>
  <si>
    <t>Поддержка социально ориентированных некоммерческих организаций в Республике Татарстан на 2014-2024 годы</t>
  </si>
  <si>
    <t>Создание и развитие индустриальных (промышленных) парков и промышленных площадок муниципального уровня на территории Республики Татарстан на 2017-2024 годы</t>
  </si>
  <si>
    <t>Комплексное развитие сельских территорий</t>
  </si>
  <si>
    <t>Развитие социальной и инженерной инфраструктуры в рамках Государственной программы "Развитие лесного хозяйства Республики Татарстан"</t>
  </si>
  <si>
    <t xml:space="preserve">Развитие лесного хозяйства Республики Татарстан </t>
  </si>
  <si>
    <t xml:space="preserve">Охрана и защита лесов </t>
  </si>
  <si>
    <t xml:space="preserve">Использование лесов  </t>
  </si>
  <si>
    <t xml:space="preserve"> Воспроизводство лесов </t>
  </si>
  <si>
    <t>Обеспечение реализации Государственной программы РТ "Развитие лесного хозяйства"</t>
  </si>
  <si>
    <t>Доступная среда на 2014-2020 годы</t>
  </si>
  <si>
    <t>18.6</t>
  </si>
  <si>
    <t>ПКМ РТ от 03.10.2019         № 888</t>
  </si>
  <si>
    <t>Обеспечение жильем молодых семей в Республике Татарстан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</si>
  <si>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Республике Татарстан </t>
  </si>
  <si>
    <t>Реализация мероприятий федерального проекта "Жилье"</t>
  </si>
  <si>
    <t>Реализация мероприятий федерального проекта "Обеспечение устойчивого сокращения непригодного для проживания жилищного фонда</t>
  </si>
  <si>
    <t>Реализация мероприятий федерального проекта "Чистая вода"</t>
  </si>
  <si>
    <t>Реализация мероприятий федерального проекта "Оздоровление Волги"</t>
  </si>
  <si>
    <t xml:space="preserve">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 </t>
  </si>
  <si>
    <t xml:space="preserve">Реализация государственной политики в сфере архитектуры, градостроительства, строительства, промышленности строительных материалов, в жилищной сфере и коммунальном хозяйстве </t>
  </si>
  <si>
    <t>25.8</t>
  </si>
  <si>
    <t>25.9</t>
  </si>
  <si>
    <t>25.10</t>
  </si>
  <si>
    <t>Формирование современной городской среды на территории Республики Татарстан на 2018-2024 годы</t>
  </si>
  <si>
    <t>Развитие юстиции в Республике Татарстан на 2014 - 2023 годы</t>
  </si>
  <si>
    <t>Реализация государственной политики в сфере юстиции в Республике Татарстан на 2014-2023 годы</t>
  </si>
  <si>
    <t>Развитие института мировой юстиции в Республике Татарстан на 2014-2023  годы</t>
  </si>
  <si>
    <t>7.3</t>
  </si>
  <si>
    <t xml:space="preserve">Энергосбережение и повышение энергетической эффективности в Республике Татарстан </t>
  </si>
  <si>
    <t>Развитие информационных и коммуникационных технологий в Республике Татарстан «Открытый Татарстан» на 2014 - 2022 годы</t>
  </si>
  <si>
    <t>Управление государственным имуществом Республики Татарстан на 2014 - 2023 годы</t>
  </si>
  <si>
    <t>Реализация государственной национальной политики в Республике Татарстан на 2014 - 2022 годы</t>
  </si>
  <si>
    <t>Снижение масштабов злоупотребления алкогольной продукцией и профилактика алкоголизма в Республике Татарстан на 2017 - 2022 годы</t>
  </si>
  <si>
    <t>Сохранение национальной идентичности татарского народа (2014 - 2022 годы)</t>
  </si>
  <si>
    <t>Снижение доли населения с доходами ниже прожиточного минимума на 2020 - 2024 годы</t>
  </si>
  <si>
    <t>Развитие физической культуры и спорта в Республике Татарстан на 2019 - 2023 годы</t>
  </si>
  <si>
    <t>Развитие физической культуры и массового спорта на 2019-2023 годы</t>
  </si>
  <si>
    <t>Развитие спорта высших достижений и системы подготовки спортивного резерва на 2019-2023 годы</t>
  </si>
  <si>
    <t>Совершенствование государственной политики в области спорта на 2019 – 2023 годы</t>
  </si>
  <si>
    <t>Развитие сферы туризма и гостеприимства в Республике Татарстан на 2014 - 2023 годы</t>
  </si>
  <si>
    <t>Реализация антикоррупционной политики Республики Татарстан на 2015-2023 годы</t>
  </si>
  <si>
    <t>Стратегическое управление талантами в Республике Татарстан на 2015-2022 годы</t>
  </si>
  <si>
    <t>Развитие архивного дела в Республике Татарстан на 2016-2023 годы</t>
  </si>
  <si>
    <t>Развитие государственной гражданской службы Республики Татарстан и муниципальной службы в Республике Татарстан на 2014 - 20223годы</t>
  </si>
  <si>
    <t>Обеспечение качественным жильем и услугами жилищно-коммунального хозяйства населения Республики Татарстан на 2020 – 2025 годы</t>
  </si>
  <si>
    <t>Мирас - Наследие на 2014 - 2019 годы</t>
  </si>
  <si>
    <t>Оказание паллиативной помощи, в том числе детям</t>
  </si>
  <si>
    <t>Развитие социальной и инженерной инфраструктуры в рамках Государственной программы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</si>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</sst>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\ _₽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2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0" borderId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7" fillId="9" borderId="1" applyNumberFormat="0" applyAlignment="0" applyProtection="0"/>
    <xf numFmtId="0" fontId="18" fillId="16" borderId="2" applyNumberFormat="0" applyAlignment="0" applyProtection="0"/>
    <xf numFmtId="0" fontId="19" fillId="16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17" borderId="7" applyNumberFormat="0" applyAlignment="0" applyProtection="0"/>
    <xf numFmtId="0" fontId="25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19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17" fillId="9" borderId="10" applyNumberFormat="0" applyAlignment="0" applyProtection="0"/>
    <xf numFmtId="0" fontId="18" fillId="16" borderId="11" applyNumberFormat="0" applyAlignment="0" applyProtection="0"/>
    <xf numFmtId="0" fontId="19" fillId="16" borderId="10" applyNumberFormat="0" applyAlignment="0" applyProtection="0"/>
    <xf numFmtId="0" fontId="23" fillId="0" borderId="12" applyNumberFormat="0" applyFill="0" applyAlignment="0" applyProtection="0"/>
    <xf numFmtId="0" fontId="15" fillId="19" borderId="13" applyNumberFormat="0" applyFont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9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28" borderId="0" applyNumberFormat="0" applyBorder="0" applyAlignment="0" applyProtection="0"/>
    <xf numFmtId="0" fontId="17" fillId="9" borderId="15" applyNumberFormat="0" applyAlignment="0" applyProtection="0"/>
    <xf numFmtId="0" fontId="18" fillId="16" borderId="16" applyNumberFormat="0" applyAlignment="0" applyProtection="0"/>
    <xf numFmtId="0" fontId="19" fillId="16" borderId="15" applyNumberFormat="0" applyAlignment="0" applyProtection="0"/>
    <xf numFmtId="0" fontId="23" fillId="0" borderId="17" applyNumberFormat="0" applyFill="0" applyAlignment="0" applyProtection="0"/>
    <xf numFmtId="0" fontId="15" fillId="19" borderId="18" applyNumberFormat="0" applyFont="0" applyAlignment="0" applyProtection="0"/>
  </cellStyleXfs>
  <cellXfs count="17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2" fillId="0" borderId="0" xfId="0" applyFont="1" applyAlignment="1">
      <alignment wrapText="1"/>
    </xf>
    <xf numFmtId="0" fontId="9" fillId="0" borderId="0" xfId="0" applyFont="1"/>
    <xf numFmtId="0" fontId="4" fillId="0" borderId="0" xfId="0" applyFont="1" applyFill="1"/>
    <xf numFmtId="0" fontId="6" fillId="0" borderId="0" xfId="0" applyFont="1" applyFill="1"/>
    <xf numFmtId="0" fontId="6" fillId="4" borderId="0" xfId="0" applyFont="1" applyFill="1"/>
    <xf numFmtId="0" fontId="0" fillId="0" borderId="0" xfId="0" applyFill="1"/>
    <xf numFmtId="0" fontId="4" fillId="0" borderId="0" xfId="0" applyFont="1"/>
    <xf numFmtId="0" fontId="4" fillId="4" borderId="0" xfId="0" applyFont="1" applyFill="1"/>
    <xf numFmtId="4" fontId="0" fillId="0" borderId="0" xfId="0" applyNumberFormat="1"/>
    <xf numFmtId="0" fontId="11" fillId="0" borderId="0" xfId="0" applyFont="1" applyAlignment="1">
      <alignment wrapText="1"/>
    </xf>
    <xf numFmtId="0" fontId="11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1" fillId="2" borderId="0" xfId="1"/>
    <xf numFmtId="4" fontId="1" fillId="2" borderId="0" xfId="1" applyNumberFormat="1"/>
    <xf numFmtId="0" fontId="1" fillId="20" borderId="0" xfId="1" applyFill="1"/>
    <xf numFmtId="0" fontId="3" fillId="20" borderId="0" xfId="1" applyFont="1" applyFill="1"/>
    <xf numFmtId="0" fontId="1" fillId="6" borderId="0" xfId="1" applyFill="1"/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33" fillId="0" borderId="1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left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horizontal="center" vertical="center" wrapText="1"/>
    </xf>
    <xf numFmtId="164" fontId="6" fillId="5" borderId="14" xfId="1" applyNumberFormat="1" applyFont="1" applyFill="1" applyBorder="1" applyAlignment="1">
      <alignment horizontal="center" vertical="center" wrapText="1"/>
    </xf>
    <xf numFmtId="164" fontId="4" fillId="5" borderId="14" xfId="1" applyNumberFormat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wrapText="1"/>
    </xf>
    <xf numFmtId="164" fontId="5" fillId="6" borderId="14" xfId="0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49" fontId="5" fillId="6" borderId="14" xfId="1" applyNumberFormat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left" vertical="center" wrapText="1"/>
    </xf>
    <xf numFmtId="164" fontId="5" fillId="6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left" vertical="center" wrapText="1"/>
    </xf>
    <xf numFmtId="164" fontId="10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64" fontId="4" fillId="0" borderId="14" xfId="2" applyNumberFormat="1" applyFont="1" applyFill="1" applyBorder="1" applyAlignment="1">
      <alignment horizontal="center" vertical="center" wrapText="1"/>
    </xf>
    <xf numFmtId="164" fontId="4" fillId="5" borderId="14" xfId="0" applyNumberFormat="1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164" fontId="5" fillId="2" borderId="14" xfId="1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2" fillId="2" borderId="14" xfId="1" applyFont="1" applyBorder="1" applyAlignment="1">
      <alignment horizontal="left" vertical="center" wrapText="1"/>
    </xf>
    <xf numFmtId="49" fontId="4" fillId="0" borderId="14" xfId="1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49" fontId="6" fillId="0" borderId="14" xfId="1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top" wrapText="1"/>
    </xf>
    <xf numFmtId="0" fontId="12" fillId="6" borderId="14" xfId="0" applyFont="1" applyFill="1" applyBorder="1" applyAlignment="1">
      <alignment horizontal="left" vertical="center" wrapText="1"/>
    </xf>
    <xf numFmtId="166" fontId="6" fillId="0" borderId="14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164" fontId="5" fillId="6" borderId="19" xfId="0" applyNumberFormat="1" applyFont="1" applyFill="1" applyBorder="1" applyAlignment="1">
      <alignment horizontal="center" vertical="center" wrapText="1"/>
    </xf>
    <xf numFmtId="0" fontId="12" fillId="2" borderId="19" xfId="1" applyFont="1" applyBorder="1" applyAlignment="1">
      <alignment horizontal="left" vertical="center" wrapText="1"/>
    </xf>
    <xf numFmtId="0" fontId="5" fillId="2" borderId="19" xfId="1" applyFont="1" applyBorder="1" applyAlignment="1">
      <alignment horizontal="center" vertical="center" wrapText="1"/>
    </xf>
    <xf numFmtId="164" fontId="5" fillId="2" borderId="19" xfId="1" applyNumberFormat="1" applyFont="1" applyBorder="1" applyAlignment="1">
      <alignment horizontal="center" vertical="center" wrapText="1"/>
    </xf>
    <xf numFmtId="0" fontId="5" fillId="2" borderId="0" xfId="1" applyFont="1"/>
    <xf numFmtId="164" fontId="6" fillId="0" borderId="19" xfId="1" applyNumberFormat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/>
    </xf>
    <xf numFmtId="0" fontId="12" fillId="6" borderId="19" xfId="1" applyFont="1" applyFill="1" applyBorder="1" applyAlignment="1">
      <alignment horizontal="left" vertical="center" wrapText="1"/>
    </xf>
    <xf numFmtId="0" fontId="5" fillId="6" borderId="19" xfId="1" applyFont="1" applyFill="1" applyBorder="1" applyAlignment="1">
      <alignment horizontal="center" vertical="center" wrapText="1"/>
    </xf>
    <xf numFmtId="164" fontId="5" fillId="6" borderId="19" xfId="1" applyNumberFormat="1" applyFont="1" applyFill="1" applyBorder="1" applyAlignment="1">
      <alignment horizontal="center" vertical="center" wrapText="1"/>
    </xf>
    <xf numFmtId="0" fontId="38" fillId="0" borderId="0" xfId="0" applyFont="1"/>
    <xf numFmtId="0" fontId="6" fillId="0" borderId="0" xfId="1" applyFont="1" applyFill="1"/>
    <xf numFmtId="0" fontId="5" fillId="6" borderId="0" xfId="1" applyFont="1" applyFill="1"/>
    <xf numFmtId="0" fontId="5" fillId="0" borderId="0" xfId="0" applyFont="1" applyFill="1"/>
    <xf numFmtId="49" fontId="6" fillId="0" borderId="19" xfId="1" applyNumberFormat="1" applyFont="1" applyFill="1" applyBorder="1" applyAlignment="1">
      <alignment horizontal="center" vertical="center"/>
    </xf>
    <xf numFmtId="164" fontId="1" fillId="0" borderId="19" xfId="1" applyNumberFormat="1" applyFill="1" applyBorder="1" applyAlignment="1">
      <alignment horizontal="center" vertical="center" wrapText="1"/>
    </xf>
    <xf numFmtId="0" fontId="1" fillId="0" borderId="0" xfId="1" applyFill="1"/>
    <xf numFmtId="0" fontId="5" fillId="0" borderId="0" xfId="1" applyFont="1" applyFill="1"/>
    <xf numFmtId="49" fontId="10" fillId="0" borderId="19" xfId="1" applyNumberFormat="1" applyFont="1" applyFill="1" applyBorder="1" applyAlignment="1">
      <alignment horizontal="center" vertical="center"/>
    </xf>
    <xf numFmtId="0" fontId="34" fillId="0" borderId="14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vertical="center" wrapText="1"/>
    </xf>
    <xf numFmtId="0" fontId="8" fillId="0" borderId="0" xfId="0" applyFont="1" applyBorder="1" applyAlignment="1"/>
    <xf numFmtId="164" fontId="4" fillId="0" borderId="19" xfId="1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" fontId="5" fillId="6" borderId="19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36" fillId="0" borderId="0" xfId="1" applyFont="1" applyFill="1"/>
    <xf numFmtId="0" fontId="36" fillId="0" borderId="0" xfId="0" applyFont="1" applyFill="1"/>
    <xf numFmtId="0" fontId="35" fillId="2" borderId="22" xfId="1" applyFont="1" applyBorder="1" applyAlignment="1">
      <alignment wrapText="1"/>
    </xf>
    <xf numFmtId="0" fontId="35" fillId="2" borderId="23" xfId="1" applyFont="1" applyBorder="1" applyAlignment="1">
      <alignment wrapText="1"/>
    </xf>
    <xf numFmtId="0" fontId="6" fillId="0" borderId="23" xfId="1" applyFont="1" applyFill="1" applyBorder="1" applyAlignment="1">
      <alignment wrapText="1"/>
    </xf>
    <xf numFmtId="0" fontId="35" fillId="0" borderId="23" xfId="1" applyFont="1" applyFill="1" applyBorder="1" applyAlignment="1">
      <alignment wrapText="1"/>
    </xf>
    <xf numFmtId="0" fontId="1" fillId="0" borderId="23" xfId="1" applyFill="1" applyBorder="1" applyAlignment="1">
      <alignment wrapText="1"/>
    </xf>
    <xf numFmtId="0" fontId="5" fillId="0" borderId="23" xfId="1" applyFont="1" applyFill="1" applyBorder="1" applyAlignment="1">
      <alignment wrapText="1"/>
    </xf>
    <xf numFmtId="0" fontId="5" fillId="6" borderId="23" xfId="1" applyFont="1" applyFill="1" applyBorder="1" applyAlignment="1">
      <alignment wrapText="1"/>
    </xf>
    <xf numFmtId="0" fontId="35" fillId="2" borderId="20" xfId="1" applyFont="1" applyBorder="1" applyAlignment="1">
      <alignment wrapText="1"/>
    </xf>
    <xf numFmtId="0" fontId="5" fillId="2" borderId="23" xfId="1" applyFont="1" applyBorder="1" applyAlignment="1">
      <alignment wrapText="1"/>
    </xf>
    <xf numFmtId="0" fontId="37" fillId="4" borderId="21" xfId="0" applyFont="1" applyFill="1" applyBorder="1" applyAlignment="1">
      <alignment wrapText="1"/>
    </xf>
    <xf numFmtId="0" fontId="35" fillId="4" borderId="21" xfId="0" applyNumberFormat="1" applyFont="1" applyFill="1" applyBorder="1" applyAlignment="1">
      <alignment wrapText="1"/>
    </xf>
    <xf numFmtId="0" fontId="6" fillId="4" borderId="21" xfId="0" applyFont="1" applyFill="1" applyBorder="1" applyAlignment="1">
      <alignment wrapText="1"/>
    </xf>
    <xf numFmtId="165" fontId="37" fillId="4" borderId="21" xfId="0" applyNumberFormat="1" applyFont="1" applyFill="1" applyBorder="1" applyAlignment="1">
      <alignment wrapText="1"/>
    </xf>
    <xf numFmtId="2" fontId="37" fillId="4" borderId="21" xfId="0" applyNumberFormat="1" applyFont="1" applyFill="1" applyBorder="1" applyAlignment="1">
      <alignment wrapText="1"/>
    </xf>
    <xf numFmtId="0" fontId="35" fillId="4" borderId="21" xfId="0" applyFont="1" applyFill="1" applyBorder="1" applyAlignment="1">
      <alignment wrapText="1"/>
    </xf>
    <xf numFmtId="0" fontId="5" fillId="4" borderId="21" xfId="0" applyFont="1" applyFill="1" applyBorder="1" applyAlignment="1">
      <alignment wrapText="1"/>
    </xf>
    <xf numFmtId="0" fontId="0" fillId="0" borderId="0" xfId="0" applyBorder="1"/>
    <xf numFmtId="0" fontId="37" fillId="4" borderId="0" xfId="0" applyFont="1" applyFill="1" applyBorder="1" applyAlignment="1">
      <alignment wrapText="1"/>
    </xf>
    <xf numFmtId="0" fontId="35" fillId="4" borderId="0" xfId="0" applyFont="1" applyFill="1" applyBorder="1" applyAlignment="1">
      <alignment wrapText="1"/>
    </xf>
    <xf numFmtId="0" fontId="4" fillId="0" borderId="0" xfId="0" applyFont="1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49" fontId="5" fillId="6" borderId="14" xfId="0" applyNumberFormat="1" applyFont="1" applyFill="1" applyBorder="1" applyAlignment="1">
      <alignment horizontal="center" vertical="center"/>
    </xf>
    <xf numFmtId="49" fontId="5" fillId="6" borderId="19" xfId="1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165" fontId="13" fillId="0" borderId="14" xfId="0" applyNumberFormat="1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0" fontId="6" fillId="5" borderId="14" xfId="1" applyFont="1" applyFill="1" applyBorder="1" applyAlignment="1">
      <alignment horizontal="left" vertical="center" wrapText="1"/>
    </xf>
    <xf numFmtId="0" fontId="6" fillId="5" borderId="14" xfId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164" fontId="13" fillId="0" borderId="24" xfId="0" applyNumberFormat="1" applyFont="1" applyBorder="1" applyAlignment="1">
      <alignment horizontal="center" vertical="center" wrapText="1"/>
    </xf>
    <xf numFmtId="0" fontId="36" fillId="0" borderId="0" xfId="0" applyFont="1"/>
    <xf numFmtId="164" fontId="39" fillId="0" borderId="14" xfId="1" applyNumberFormat="1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49" fontId="6" fillId="5" borderId="14" xfId="1" applyNumberFormat="1" applyFont="1" applyFill="1" applyBorder="1" applyAlignment="1">
      <alignment horizontal="center" vertical="center"/>
    </xf>
    <xf numFmtId="164" fontId="10" fillId="0" borderId="19" xfId="1" applyNumberFormat="1" applyFont="1" applyFill="1" applyBorder="1" applyAlignment="1">
      <alignment horizontal="center" vertical="center" wrapText="1"/>
    </xf>
    <xf numFmtId="0" fontId="10" fillId="0" borderId="0" xfId="1" applyFont="1" applyFill="1"/>
    <xf numFmtId="0" fontId="10" fillId="0" borderId="23" xfId="1" applyFont="1" applyFill="1" applyBorder="1" applyAlignment="1">
      <alignment wrapText="1"/>
    </xf>
    <xf numFmtId="0" fontId="6" fillId="0" borderId="21" xfId="0" applyFont="1" applyFill="1" applyBorder="1" applyAlignment="1">
      <alignment wrapText="1"/>
    </xf>
    <xf numFmtId="0" fontId="6" fillId="5" borderId="0" xfId="1" applyFont="1" applyFill="1"/>
    <xf numFmtId="0" fontId="6" fillId="5" borderId="23" xfId="1" applyFont="1" applyFill="1" applyBorder="1" applyAlignment="1">
      <alignment wrapText="1"/>
    </xf>
    <xf numFmtId="0" fontId="1" fillId="0" borderId="14" xfId="1" applyFill="1" applyBorder="1" applyAlignment="1">
      <alignment horizontal="center" vertical="center" wrapText="1"/>
    </xf>
    <xf numFmtId="164" fontId="1" fillId="0" borderId="14" xfId="1" applyNumberForma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wrapText="1"/>
    </xf>
    <xf numFmtId="0" fontId="36" fillId="0" borderId="14" xfId="1" applyFont="1" applyFill="1" applyBorder="1" applyAlignment="1">
      <alignment horizontal="center" vertical="center" wrapText="1"/>
    </xf>
    <xf numFmtId="164" fontId="36" fillId="0" borderId="14" xfId="1" applyNumberFormat="1" applyFont="1" applyFill="1" applyBorder="1" applyAlignment="1">
      <alignment horizontal="center" vertical="center" wrapText="1"/>
    </xf>
    <xf numFmtId="0" fontId="36" fillId="0" borderId="23" xfId="1" applyFont="1" applyFill="1" applyBorder="1" applyAlignment="1">
      <alignment wrapText="1"/>
    </xf>
    <xf numFmtId="0" fontId="6" fillId="0" borderId="0" xfId="0" applyFont="1"/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40" fillId="0" borderId="14" xfId="1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5" fontId="37" fillId="0" borderId="21" xfId="0" applyNumberFormat="1" applyFont="1" applyFill="1" applyBorder="1" applyAlignment="1">
      <alignment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4" fillId="4" borderId="14" xfId="1" applyNumberFormat="1" applyFont="1" applyFill="1" applyBorder="1" applyAlignment="1">
      <alignment horizontal="center" vertical="center" wrapText="1"/>
    </xf>
    <xf numFmtId="0" fontId="1" fillId="4" borderId="0" xfId="1" applyFill="1"/>
    <xf numFmtId="0" fontId="35" fillId="4" borderId="23" xfId="1" applyFont="1" applyFill="1" applyBorder="1" applyAlignment="1">
      <alignment wrapText="1"/>
    </xf>
    <xf numFmtId="49" fontId="4" fillId="5" borderId="14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 wrapText="1"/>
    </xf>
    <xf numFmtId="164" fontId="4" fillId="5" borderId="19" xfId="0" applyNumberFormat="1" applyFont="1" applyFill="1" applyBorder="1" applyAlignment="1">
      <alignment horizontal="center" vertical="center" wrapText="1"/>
    </xf>
    <xf numFmtId="0" fontId="6" fillId="4" borderId="0" xfId="1" applyFont="1" applyFill="1"/>
    <xf numFmtId="0" fontId="6" fillId="4" borderId="23" xfId="1" applyFont="1" applyFill="1" applyBorder="1" applyAlignment="1">
      <alignment wrapText="1"/>
    </xf>
    <xf numFmtId="49" fontId="10" fillId="4" borderId="19" xfId="1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164" fontId="34" fillId="4" borderId="19" xfId="1" applyNumberFormat="1" applyFont="1" applyFill="1" applyBorder="1" applyAlignment="1">
      <alignment horizontal="center" vertical="center" wrapText="1"/>
    </xf>
    <xf numFmtId="0" fontId="34" fillId="4" borderId="0" xfId="1" applyFont="1" applyFill="1"/>
    <xf numFmtId="0" fontId="34" fillId="4" borderId="23" xfId="1" applyFont="1" applyFill="1" applyBorder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49" fontId="13" fillId="0" borderId="14" xfId="0" applyNumberFormat="1" applyFont="1" applyBorder="1" applyAlignment="1"/>
    <xf numFmtId="49" fontId="14" fillId="0" borderId="14" xfId="0" applyNumberFormat="1" applyFont="1" applyBorder="1" applyAlignment="1"/>
  </cellXfs>
  <cellStyles count="54">
    <cellStyle name="20% - Акцент1" xfId="2"/>
    <cellStyle name="20% - Акцент2" xfId="32"/>
    <cellStyle name="20% - Акцент3" xfId="33"/>
    <cellStyle name="20% - Акцент4" xfId="34"/>
    <cellStyle name="20% - Акцент5" xfId="35"/>
    <cellStyle name="20% - Акцент6" xfId="36"/>
    <cellStyle name="40% - Акцент1" xfId="37"/>
    <cellStyle name="40% - Акцент2" xfId="38"/>
    <cellStyle name="40% - Акцент3" xfId="39"/>
    <cellStyle name="40% - Акцент4" xfId="40"/>
    <cellStyle name="40% - Акцент5" xfId="41"/>
    <cellStyle name="40% - Акцент6" xfId="42"/>
    <cellStyle name="60% - Акцент1" xfId="43"/>
    <cellStyle name="60% - Акцент2" xfId="44"/>
    <cellStyle name="60% - Акцент3" xfId="45"/>
    <cellStyle name="60% - Акцент4" xfId="46"/>
    <cellStyle name="60% - Акцент5" xfId="47"/>
    <cellStyle name="60% - Акцент6" xfId="48"/>
    <cellStyle name="Акцент1" xfId="1" builtinId="29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вод  2 2" xfId="27"/>
    <cellStyle name="Ввод  3" xfId="49"/>
    <cellStyle name="Вывод 2" xfId="11"/>
    <cellStyle name="Вывод 2 2" xfId="28"/>
    <cellStyle name="Вывод 3" xfId="50"/>
    <cellStyle name="Вычисление 2" xfId="12"/>
    <cellStyle name="Вычисление 2 2" xfId="29"/>
    <cellStyle name="Вычисление 3" xfId="51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Итог 2 2" xfId="30"/>
    <cellStyle name="Итог 3" xfId="52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3"/>
    <cellStyle name="Плохой 2" xfId="21"/>
    <cellStyle name="Пояснение 2" xfId="22"/>
    <cellStyle name="Примечание 2" xfId="23"/>
    <cellStyle name="Примечание 2 2" xfId="31"/>
    <cellStyle name="Примечание 3" xfId="53"/>
    <cellStyle name="Связанная ячейка 2" xfId="24"/>
    <cellStyle name="Текст предупреждения 2" xfId="25"/>
    <cellStyle name="Хороший 2" xfId="26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44672342" displayName="Таблица44672342" ref="A5:V171" headerRowCount="0" totalsRowCount="1" headerRowDxfId="49" dataDxfId="47" totalsRowDxfId="45" headerRowBorderDxfId="48" tableBorderDxfId="46" totalsRowBorderDxfId="44">
  <tableColumns count="22">
    <tableColumn id="1" name=" " headerRowDxfId="43" totalsRowDxfId="42" dataCellStyle="Акцент1"/>
    <tableColumn id="2" name="Столбец1" totalsRowLabel="Итого" headerRowDxfId="41" totalsRowDxfId="40" dataCellStyle="Акцент1"/>
    <tableColumn id="3" name="Столбец3" headerRowDxfId="39" totalsRowDxfId="38" dataCellStyle="Акцент1"/>
    <tableColumn id="4" name="Столбец4" headerRowDxfId="37" totalsRowDxfId="36" dataCellStyle="Акцент1"/>
    <tableColumn id="5" name="Столбец5" totalsRowFunction="custom" headerRowDxfId="35" totalsRowDxfId="34">
      <calculatedColumnFormula>Таблица44672342[[#This Row],[Столбец8]]+Таблица44672342[[#This Row],[Столбец11]]+Таблица44672342[[#This Row],[Столбец14]]+Таблица44672342[[#This Row],[Столбец17]]</calculatedColumnFormula>
      <totalsRowFormula>E5+E15+E16+E29+E35+E36+E40+E44+E52+E53+E54+E69+E75+E76+E77+E82+E83+E93+E103+E112+E129+E130+E135+E144+E152+E163+E164+E165+E166+E167+E168+E169+E170</totalsRowFormula>
    </tableColumn>
    <tableColumn id="6" name="Столбец6" totalsRowFunction="custom" headerRowDxfId="33" totalsRowDxfId="32">
      <calculatedColumnFormula>Таблица44672342[[#This Row],[Столбец9]]+Таблица44672342[[#This Row],[Столбец12]]+Таблица44672342[[#This Row],[Столбец15]]+Таблица44672342[[#This Row],[Столбец17]]</calculatedColumnFormula>
      <totalsRowFormula>F5+F15+F16+F29+F35+F36+F40+F44+F52+F53+F54+F69+F75+F76+F77+F82+F83+F93+F103+F112+F129+F130+F135+F144+F152+F163+F164+F165+F166+F167+F168+F169+F170</totalsRowFormula>
    </tableColumn>
    <tableColumn id="7" name="Столбец7" totalsRowFunction="custom" headerRowDxfId="31" totalsRowDxfId="30" dataCellStyle="Акцент1">
      <calculatedColumnFormula>Таблица44672342[[#This Row],[Столбец6]]/Таблица44672342[[#This Row],[Столбец5]]*100</calculatedColumnFormula>
      <totalsRowFormula>Таблица44672342[[#Totals],[Столбец6]]/Таблица44672342[[#Totals],[Столбец5]]*100</totalsRowFormula>
    </tableColumn>
    <tableColumn id="8" name="Столбец8" totalsRowFunction="custom" headerRowDxfId="29" totalsRowDxfId="28" dataCellStyle="Акцент1">
      <totalsRowFormula>H5+H15+H16+H29+H35+H36+H40+H44+H52+H53+H54+H69+H75+H76+H77+H82+H83+H93+H103+H112+H129+H130+H135+H144+H152+H163+H164+H165+H166+H167+H168+H169+H170</totalsRowFormula>
    </tableColumn>
    <tableColumn id="9" name="Столбец9" totalsRowFunction="custom" headerRowDxfId="27" totalsRowDxfId="26" dataCellStyle="Акцент1">
      <totalsRowFormula>I5+I15+I16+I29+I35+I36+I40+I44+I52+I53+I54+I69+I75+I76+I77+I82+I83+I93+I103+I112+I129+I130+I135+I144+I152+I163+I164+I165+I166+I167+I168+I169+I170</totalsRowFormula>
    </tableColumn>
    <tableColumn id="10" name="Столбец10" totalsRowFunction="custom" headerRowDxfId="25" totalsRowDxfId="24" dataCellStyle="Акцент1">
      <totalsRowFormula>Таблица44672342[[#Totals],[Столбец9]]/Таблица44672342[[#Totals],[Столбец8]]*100</totalsRowFormula>
    </tableColumn>
    <tableColumn id="11" name="Столбец11" totalsRowFunction="custom" headerRowDxfId="23" totalsRowDxfId="22" dataCellStyle="Акцент1">
      <totalsRowFormula>K5+K15+K16+K29+K35+K36+K40+K44+K52+K53+K54+K69+K75+K76+K77+K82+K83+K93+K103+K112+K129+K130+K135+K144+K152+K163+K164+K165+K166+K167+K168+K169+K170</totalsRowFormula>
    </tableColumn>
    <tableColumn id="12" name="Столбец12" totalsRowFunction="custom" headerRowDxfId="21" totalsRowDxfId="20" dataCellStyle="Акцент1">
      <totalsRowFormula>L5+L15+L16+L29+L35+L36+L40+L44+L52+L53+L54+L69+L75+L76+L77+L82+L83+L93+L103+L112+L129+L130+L135+L144+L152+L163+L164+L165+L166+L167+L168+L169+L170</totalsRowFormula>
    </tableColumn>
    <tableColumn id="13" name="Столбец13" totalsRowFunction="custom" headerRowDxfId="19" totalsRowDxfId="18" dataCellStyle="Акцент1">
      <totalsRowFormula>Таблица44672342[[#Totals],[Столбец12]]/Таблица44672342[[#Totals],[Столбец11]]*100</totalsRowFormula>
    </tableColumn>
    <tableColumn id="14" name="Столбец14" totalsRowFunction="custom" headerRowDxfId="17" totalsRowDxfId="16" dataCellStyle="Акцент1">
      <totalsRowFormula>N5+N15+N16+N29+N35+N36+N40+N44+N52+N53+N54+N69+N75+N76+N77+N82+N83+N93+N103+N112+N129+N130+N135+N144+N152+N163+N164+N165+N166+N167+N168+N169+N170</totalsRowFormula>
    </tableColumn>
    <tableColumn id="15" name="Столбец15" totalsRowFunction="custom" headerRowDxfId="15" totalsRowDxfId="14" dataCellStyle="Акцент1">
      <totalsRowFormula>O5+O15+O16+O29+O35+O36+O40+O44+O52+O53+O54+O69+O75+O76+O77+O82+O83+O93+O103+O112+O129+O130+O135+O144+O152+O163+O164+O165+O166+O167+O168+O169+O170</totalsRowFormula>
    </tableColumn>
    <tableColumn id="16" name="Столбец16" totalsRowFunction="custom" headerRowDxfId="13" totalsRowDxfId="12" dataCellStyle="Акцент1">
      <totalsRowFormula>Таблица44672342[[#Totals],[Столбец15]]/Таблица44672342[[#Totals],[Столбец14]]*100</totalsRowFormula>
    </tableColumn>
    <tableColumn id="17" name="Столбец17" totalsRowFunction="custom" headerRowDxfId="11" totalsRowDxfId="10" dataCellStyle="Акцент1">
      <totalsRowFormula>Q5+Q15+Q16+Q29+Q35+Q36+Q40+Q44+Q52+Q53+Q54+Q69+Q75+Q76+Q77+Q82+Q83+Q93+Q103+Q112+Q129+Q130+Q135+Q144+Q152+Q163+Q164+Q165+Q166+Q167+Q168+Q169+Q170</totalsRowFormula>
    </tableColumn>
    <tableColumn id="18" name="Столбец18" totalsRowFunction="custom" headerRowDxfId="9" totalsRowDxfId="8" dataCellStyle="Акцент1">
      <totalsRowFormula>R5+R15+R16+R29+R35+R36+R40+R44+R52+R53+R54+R69+R75+R76+R77+R82+R83+R93+R103+R112+R129+R130+R135+R144+R152+R163+R164+R165+R166+R167+R168+R169+R170</totalsRowFormula>
    </tableColumn>
    <tableColumn id="19" name="Столбец19" totalsRowFunction="custom" headerRowDxfId="7" totalsRowDxfId="6" dataCellStyle="Акцент1">
      <totalsRowFormula>Таблица44672342[[#Totals],[Столбец18]]/Таблица44672342[[#Totals],[Столбец17]]*100</totalsRowFormula>
    </tableColumn>
    <tableColumn id="20" name="Столбец2" totalsRowFunction="custom" headerRowDxfId="5" totalsRowDxfId="4" dataCellStyle="Акцент1">
      <totalsRowFormula>#REF!+T167+T166+T165+T164+T163+T152+T144+T130+T129+T112+T93+T83+T82+T76+T69+T54+T53+T44+T40+T36+T35+T29+T16+T5+T15+T77+T103+T52+T168+T75</totalsRowFormula>
    </tableColumn>
    <tableColumn id="21" name="Столбец20" totalsRowFunction="custom" headerRowDxfId="3" totalsRowDxfId="2" dataCellStyle="Акцент1">
      <totalsRowFormula>#REF!+U167+U166+U165+U164+U163+U152+U144+U130+U129+U112+U93+U83+U82+U76+U69+U54+U53+U44+U40+U36+U35+U29+U16+U5+U15+U77+U103+U52+U168+U75</totalsRowFormula>
    </tableColumn>
    <tableColumn id="22" name="Столбец21" headerRow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1"/>
  <sheetViews>
    <sheetView tabSelected="1" topLeftCell="L163" zoomScale="50" zoomScaleNormal="50" zoomScaleSheetLayoutView="50" workbookViewId="0">
      <selection activeCell="AC168" sqref="AC168"/>
    </sheetView>
  </sheetViews>
  <sheetFormatPr defaultRowHeight="14.4" x14ac:dyDescent="0.3"/>
  <cols>
    <col min="1" max="1" width="6.33203125" customWidth="1"/>
    <col min="2" max="2" width="35.44140625" style="13" customWidth="1"/>
    <col min="3" max="3" width="16.6640625" customWidth="1"/>
    <col min="4" max="4" width="24" customWidth="1"/>
    <col min="5" max="5" width="20.33203125" customWidth="1"/>
    <col min="6" max="6" width="21.44140625" customWidth="1"/>
    <col min="7" max="7" width="16.44140625" customWidth="1"/>
    <col min="8" max="8" width="19.44140625" customWidth="1"/>
    <col min="9" max="9" width="20.109375" customWidth="1"/>
    <col min="10" max="10" width="14.88671875" customWidth="1"/>
    <col min="11" max="11" width="17.6640625" customWidth="1"/>
    <col min="12" max="12" width="19.33203125" customWidth="1"/>
    <col min="13" max="13" width="14.44140625" customWidth="1"/>
    <col min="14" max="14" width="16.5546875" customWidth="1"/>
    <col min="15" max="15" width="15.44140625" customWidth="1"/>
    <col min="16" max="16" width="14.33203125" customWidth="1"/>
    <col min="17" max="17" width="18.109375" customWidth="1"/>
    <col min="18" max="18" width="19.6640625" customWidth="1"/>
    <col min="19" max="19" width="16.88671875" style="117" customWidth="1"/>
    <col min="20" max="20" width="20.88671875" style="8" hidden="1" customWidth="1"/>
    <col min="21" max="21" width="12.88671875" hidden="1" customWidth="1"/>
    <col min="22" max="22" width="47.33203125" hidden="1" customWidth="1"/>
    <col min="43" max="43" width="13" bestFit="1" customWidth="1"/>
  </cols>
  <sheetData>
    <row r="1" spans="1:22" ht="18" x14ac:dyDescent="0.35">
      <c r="A1" s="174" t="s">
        <v>332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22" ht="12" customHeight="1" x14ac:dyDescent="0.3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94"/>
    </row>
    <row r="3" spans="1:22" ht="18.75" customHeight="1" x14ac:dyDescent="0.3">
      <c r="A3" s="176"/>
      <c r="B3" s="172" t="s">
        <v>46</v>
      </c>
      <c r="C3" s="172" t="s">
        <v>0</v>
      </c>
      <c r="D3" s="172" t="s">
        <v>1</v>
      </c>
      <c r="E3" s="172" t="s">
        <v>2</v>
      </c>
      <c r="F3" s="173"/>
      <c r="G3" s="173"/>
      <c r="H3" s="172" t="s">
        <v>4</v>
      </c>
      <c r="I3" s="173"/>
      <c r="J3" s="173"/>
      <c r="K3" s="172" t="s">
        <v>3</v>
      </c>
      <c r="L3" s="173"/>
      <c r="M3" s="173"/>
      <c r="N3" s="172" t="s">
        <v>5</v>
      </c>
      <c r="O3" s="173"/>
      <c r="P3" s="173"/>
      <c r="Q3" s="172" t="s">
        <v>6</v>
      </c>
      <c r="R3" s="173"/>
      <c r="S3" s="173"/>
    </row>
    <row r="4" spans="1:22" ht="66" customHeight="1" x14ac:dyDescent="0.3">
      <c r="A4" s="177"/>
      <c r="B4" s="173"/>
      <c r="C4" s="173"/>
      <c r="D4" s="173"/>
      <c r="E4" s="45" t="s">
        <v>8</v>
      </c>
      <c r="F4" s="45" t="s">
        <v>9</v>
      </c>
      <c r="G4" s="45" t="s">
        <v>7</v>
      </c>
      <c r="H4" s="45" t="s">
        <v>8</v>
      </c>
      <c r="I4" s="45" t="s">
        <v>9</v>
      </c>
      <c r="J4" s="45" t="s">
        <v>7</v>
      </c>
      <c r="K4" s="45" t="s">
        <v>8</v>
      </c>
      <c r="L4" s="45" t="s">
        <v>9</v>
      </c>
      <c r="M4" s="45" t="s">
        <v>7</v>
      </c>
      <c r="N4" s="45" t="s">
        <v>8</v>
      </c>
      <c r="O4" s="45" t="s">
        <v>9</v>
      </c>
      <c r="P4" s="45" t="s">
        <v>7</v>
      </c>
      <c r="Q4" s="45" t="s">
        <v>8</v>
      </c>
      <c r="R4" s="96" t="s">
        <v>9</v>
      </c>
      <c r="S4" s="96" t="s">
        <v>7</v>
      </c>
      <c r="V4" s="98"/>
    </row>
    <row r="5" spans="1:22" ht="104.25" customHeight="1" x14ac:dyDescent="0.3">
      <c r="A5" s="33">
        <v>1</v>
      </c>
      <c r="B5" s="34" t="s">
        <v>333</v>
      </c>
      <c r="C5" s="30" t="s">
        <v>24</v>
      </c>
      <c r="D5" s="43" t="s">
        <v>10</v>
      </c>
      <c r="E5" s="31">
        <f>Таблица44672342[[#This Row],[Столбец8]]+Таблица44672342[[#This Row],[Столбец11]]+Таблица44672342[[#This Row],[Столбец14]]+Таблица44672342[[#This Row],[Столбец17]]</f>
        <v>19574804.699999999</v>
      </c>
      <c r="F5" s="31">
        <f>Таблица44672342[[#This Row],[Столбец9]]+Таблица44672342[[#This Row],[Столбец12]]+Таблица44672342[[#This Row],[Столбец15]]+Таблица44672342[[#This Row],[Столбец18]]</f>
        <v>17345684.27</v>
      </c>
      <c r="G5" s="44">
        <f>Таблица44672342[[#This Row],[Столбец6]]/Таблица44672342[[#This Row],[Столбец5]]*100</f>
        <v>88.612297981190082</v>
      </c>
      <c r="H5" s="44">
        <f>H6+H7+H8+H9+H10+H11+H12+H13+H14</f>
        <v>12546451.599999998</v>
      </c>
      <c r="I5" s="44">
        <f>I6+I7+I8+I9+I10+I11+I12+I13+I14</f>
        <v>12061242.67</v>
      </c>
      <c r="J5" s="44">
        <f t="shared" ref="J5:R5" si="0">J6+J7+J8+J9+J10+J11+J12+J13+J14</f>
        <v>769.64894328721346</v>
      </c>
      <c r="K5" s="44">
        <f t="shared" si="0"/>
        <v>6330643.1000000006</v>
      </c>
      <c r="L5" s="44">
        <f t="shared" si="0"/>
        <v>4710223.6000000006</v>
      </c>
      <c r="M5" s="44">
        <f t="shared" si="0"/>
        <v>430.8359702407032</v>
      </c>
      <c r="N5" s="44">
        <f t="shared" si="0"/>
        <v>16313.5</v>
      </c>
      <c r="O5" s="44">
        <f t="shared" si="0"/>
        <v>16313.5</v>
      </c>
      <c r="P5" s="44">
        <f t="shared" si="0"/>
        <v>100</v>
      </c>
      <c r="Q5" s="44">
        <f t="shared" si="0"/>
        <v>681396.5</v>
      </c>
      <c r="R5" s="44">
        <f t="shared" si="0"/>
        <v>557904.5</v>
      </c>
      <c r="S5" s="44">
        <f>Таблица44672342[[#This Row],[Столбец18]]/Таблица44672342[[#This Row],[Столбец17]]*100</f>
        <v>81.876631300571688</v>
      </c>
      <c r="T5" s="16" t="s">
        <v>209</v>
      </c>
      <c r="U5" s="101"/>
      <c r="V5" s="110"/>
    </row>
    <row r="6" spans="1:22" ht="63.75" customHeight="1" x14ac:dyDescent="0.3">
      <c r="A6" s="49" t="s">
        <v>113</v>
      </c>
      <c r="B6" s="50" t="s">
        <v>161</v>
      </c>
      <c r="C6" s="23"/>
      <c r="D6" s="23"/>
      <c r="E6" s="26">
        <f>Таблица44672342[[#This Row],[Столбец8]]+Таблица44672342[[#This Row],[Столбец11]]+Таблица44672342[[#This Row],[Столбец14]]+Таблица44672342[[#This Row],[Столбец17]]</f>
        <v>5800454.7999999998</v>
      </c>
      <c r="F6" s="26">
        <f>Таблица44672342[[#This Row],[Столбец9]]+Таблица44672342[[#This Row],[Столбец12]]+Таблица44672342[[#This Row],[Столбец15]]+Таблица44672342[[#This Row],[Столбец18]]</f>
        <v>5663341.9699999997</v>
      </c>
      <c r="G6" s="22">
        <f>Таблица44672342[[#This Row],[Столбец6]]/Таблица44672342[[#This Row],[Столбец5]]*100</f>
        <v>97.636171046449675</v>
      </c>
      <c r="H6" s="22">
        <v>4416024.5</v>
      </c>
      <c r="I6" s="22">
        <v>4278911.67</v>
      </c>
      <c r="J6" s="22">
        <f>Таблица44672342[[#This Row],[Столбец9]]/Таблица44672342[[#This Row],[Столбец8]]*100</f>
        <v>96.895107126330487</v>
      </c>
      <c r="K6" s="22">
        <v>1384430.3</v>
      </c>
      <c r="L6" s="22">
        <v>1384430.3</v>
      </c>
      <c r="M6" s="22">
        <f>Таблица44672342[[#This Row],[Столбец12]]/Таблица44672342[[#This Row],[Столбец11]]*100</f>
        <v>100</v>
      </c>
      <c r="N6" s="22"/>
      <c r="O6" s="22"/>
      <c r="P6" s="22"/>
      <c r="Q6" s="22"/>
      <c r="R6" s="95"/>
      <c r="S6" s="95"/>
      <c r="T6" s="16"/>
      <c r="U6" s="102"/>
      <c r="V6" s="110"/>
    </row>
    <row r="7" spans="1:22" ht="67.5" customHeight="1" x14ac:dyDescent="0.3">
      <c r="A7" s="49" t="s">
        <v>112</v>
      </c>
      <c r="B7" s="50" t="s">
        <v>162</v>
      </c>
      <c r="C7" s="23"/>
      <c r="D7" s="23"/>
      <c r="E7" s="26">
        <f>Таблица44672342[[#This Row],[Столбец8]]+Таблица44672342[[#This Row],[Столбец11]]+Таблица44672342[[#This Row],[Столбец14]]+Таблица44672342[[#This Row],[Столбец17]]</f>
        <v>1259880</v>
      </c>
      <c r="F7" s="26">
        <f>Таблица44672342[[#This Row],[Столбец9]]+Таблица44672342[[#This Row],[Столбец12]]+Таблица44672342[[#This Row],[Столбец15]]+Таблица44672342[[#This Row],[Столбец18]]</f>
        <v>947212.80000000005</v>
      </c>
      <c r="G7" s="22">
        <f>Таблица44672342[[#This Row],[Столбец6]]/Таблица44672342[[#This Row],[Столбец5]]*100</f>
        <v>75.182779312315461</v>
      </c>
      <c r="H7" s="22">
        <v>1259880</v>
      </c>
      <c r="I7" s="22">
        <v>947212.80000000005</v>
      </c>
      <c r="J7" s="22">
        <f>Таблица44672342[[#This Row],[Столбец9]]/Таблица44672342[[#This Row],[Столбец8]]*100</f>
        <v>75.182779312315461</v>
      </c>
      <c r="K7" s="22"/>
      <c r="L7" s="22"/>
      <c r="M7" s="22"/>
      <c r="N7" s="22"/>
      <c r="O7" s="22"/>
      <c r="P7" s="22"/>
      <c r="Q7" s="22"/>
      <c r="R7" s="95"/>
      <c r="S7" s="95"/>
      <c r="T7" s="16"/>
      <c r="U7" s="102"/>
      <c r="V7" s="110"/>
    </row>
    <row r="8" spans="1:22" ht="22.5" customHeight="1" x14ac:dyDescent="0.3">
      <c r="A8" s="49" t="s">
        <v>114</v>
      </c>
      <c r="B8" s="50" t="s">
        <v>163</v>
      </c>
      <c r="C8" s="23"/>
      <c r="D8" s="23"/>
      <c r="E8" s="26">
        <f>Таблица44672342[[#This Row],[Столбец8]]+Таблица44672342[[#This Row],[Столбец11]]+Таблица44672342[[#This Row],[Столбец14]]+Таблица44672342[[#This Row],[Столбец17]]</f>
        <v>0</v>
      </c>
      <c r="F8" s="26">
        <f>Таблица44672342[[#This Row],[Столбец9]]+Таблица44672342[[#This Row],[Столбец12]]+Таблица44672342[[#This Row],[Столбец15]]+Таблица44672342[[#This Row],[Столбец18]]</f>
        <v>0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95"/>
      <c r="S8" s="95"/>
      <c r="T8" s="16"/>
      <c r="U8" s="102"/>
      <c r="V8" s="110"/>
    </row>
    <row r="9" spans="1:22" ht="37.5" customHeight="1" x14ac:dyDescent="0.3">
      <c r="A9" s="49" t="s">
        <v>115</v>
      </c>
      <c r="B9" s="46" t="s">
        <v>164</v>
      </c>
      <c r="C9" s="23"/>
      <c r="D9" s="23"/>
      <c r="E9" s="26">
        <f>Таблица44672342[[#This Row],[Столбец8]]+Таблица44672342[[#This Row],[Столбец11]]+Таблица44672342[[#This Row],[Столбец14]]+Таблица44672342[[#This Row],[Столбец17]]</f>
        <v>3008132.7</v>
      </c>
      <c r="F9" s="26">
        <f>Таблица44672342[[#This Row],[Столбец9]]+Таблица44672342[[#This Row],[Столбец12]]+Таблица44672342[[#This Row],[Столбец15]]+Таблица44672342[[#This Row],[Столбец18]]</f>
        <v>3008132.7</v>
      </c>
      <c r="G9" s="22">
        <f>Таблица44672342[[#This Row],[Столбец6]]/Таблица44672342[[#This Row],[Столбец5]]*100</f>
        <v>100</v>
      </c>
      <c r="H9" s="22">
        <v>1818027.1</v>
      </c>
      <c r="I9" s="22">
        <v>1818027.1</v>
      </c>
      <c r="J9" s="22">
        <f>Таблица44672342[[#This Row],[Столбец9]]/Таблица44672342[[#This Row],[Столбец8]]*100</f>
        <v>100</v>
      </c>
      <c r="K9" s="22">
        <v>1190105.6000000001</v>
      </c>
      <c r="L9" s="22">
        <v>1190105.6000000001</v>
      </c>
      <c r="M9" s="22">
        <f>Таблица44672342[[#This Row],[Столбец12]]/Таблица44672342[[#This Row],[Столбец11]]*100</f>
        <v>100</v>
      </c>
      <c r="N9" s="22"/>
      <c r="O9" s="22"/>
      <c r="P9" s="22"/>
      <c r="Q9" s="29"/>
      <c r="R9" s="95"/>
      <c r="S9" s="95"/>
      <c r="T9" s="16"/>
      <c r="U9" s="102"/>
      <c r="V9" s="110"/>
    </row>
    <row r="10" spans="1:22" ht="50.25" customHeight="1" x14ac:dyDescent="0.3">
      <c r="A10" s="49" t="s">
        <v>116</v>
      </c>
      <c r="B10" s="50" t="s">
        <v>165</v>
      </c>
      <c r="C10" s="23"/>
      <c r="D10" s="23"/>
      <c r="E10" s="26">
        <f>Таблица44672342[[#This Row],[Столбец8]]+Таблица44672342[[#This Row],[Столбец11]]+Таблица44672342[[#This Row],[Столбец14]]+Таблица44672342[[#This Row],[Столбец17]]</f>
        <v>1584533.1</v>
      </c>
      <c r="F10" s="26">
        <f>Таблица44672342[[#This Row],[Столбец9]]+Таблица44672342[[#This Row],[Столбец12]]+Таблица44672342[[#This Row],[Столбец15]]+Таблица44672342[[#This Row],[Столбец18]]</f>
        <v>1584553.1</v>
      </c>
      <c r="G10" s="22">
        <f>Таблица44672342[[#This Row],[Столбец6]]/Таблица44672342[[#This Row],[Столбец5]]*100</f>
        <v>100.0012622014649</v>
      </c>
      <c r="H10" s="22">
        <v>1584533.1</v>
      </c>
      <c r="I10" s="22">
        <v>1584553.1</v>
      </c>
      <c r="J10" s="22">
        <f>Таблица44672342[[#This Row],[Столбец9]]/Таблица44672342[[#This Row],[Столбец8]]*100</f>
        <v>100.0012622014649</v>
      </c>
      <c r="K10" s="22"/>
      <c r="L10" s="22"/>
      <c r="M10" s="22"/>
      <c r="N10" s="22"/>
      <c r="O10" s="22"/>
      <c r="P10" s="22"/>
      <c r="Q10" s="22"/>
      <c r="R10" s="95"/>
      <c r="S10" s="95"/>
      <c r="T10" s="16"/>
      <c r="U10" s="102"/>
      <c r="V10" s="110"/>
    </row>
    <row r="11" spans="1:22" ht="36.75" customHeight="1" x14ac:dyDescent="0.3">
      <c r="A11" s="49" t="s">
        <v>117</v>
      </c>
      <c r="B11" s="50" t="s">
        <v>166</v>
      </c>
      <c r="C11" s="23"/>
      <c r="D11" s="23"/>
      <c r="E11" s="26">
        <f>Таблица44672342[[#This Row],[Столбец8]]+Таблица44672342[[#This Row],[Столбец11]]+Таблица44672342[[#This Row],[Столбец14]]+Таблица44672342[[#This Row],[Столбец17]]</f>
        <v>3801543.7</v>
      </c>
      <c r="F11" s="26">
        <f>Таблица44672342[[#This Row],[Столбец9]]+Таблица44672342[[#This Row],[Столбец12]]+Таблица44672342[[#This Row],[Столбец15]]+Таблица44672342[[#This Row],[Столбец18]]</f>
        <v>2145675.2999999998</v>
      </c>
      <c r="G11" s="22">
        <f>Таблица44672342[[#This Row],[Столбец6]]/Таблица44672342[[#This Row],[Столбец5]]*100</f>
        <v>56.442210568301498</v>
      </c>
      <c r="H11" s="22">
        <v>1458679.2</v>
      </c>
      <c r="I11" s="22">
        <v>1423230.3</v>
      </c>
      <c r="J11" s="22">
        <f>Таблица44672342[[#This Row],[Столбец9]]/Таблица44672342[[#This Row],[Столбец8]]*100</f>
        <v>97.569794647102668</v>
      </c>
      <c r="K11" s="22">
        <v>2342864.5</v>
      </c>
      <c r="L11" s="22">
        <v>722445</v>
      </c>
      <c r="M11" s="22">
        <f>Таблица44672342[[#This Row],[Столбец12]]/Таблица44672342[[#This Row],[Столбец11]]*100</f>
        <v>30.835970240703208</v>
      </c>
      <c r="N11" s="22"/>
      <c r="O11" s="22"/>
      <c r="P11" s="22"/>
      <c r="Q11" s="22"/>
      <c r="R11" s="95"/>
      <c r="S11" s="95"/>
      <c r="T11" s="16"/>
      <c r="U11" s="102"/>
      <c r="V11" s="110"/>
    </row>
    <row r="12" spans="1:22" ht="35.25" customHeight="1" x14ac:dyDescent="0.3">
      <c r="A12" s="49" t="s">
        <v>118</v>
      </c>
      <c r="B12" s="50" t="s">
        <v>345</v>
      </c>
      <c r="C12" s="39"/>
      <c r="D12" s="38"/>
      <c r="E12" s="26">
        <f>Таблица44672342[[#This Row],[Столбец8]]+Таблица44672342[[#This Row],[Столбец11]]+Таблица44672342[[#This Row],[Столбец14]]+Таблица44672342[[#This Row],[Столбец17]]</f>
        <v>2746591.7</v>
      </c>
      <c r="F12" s="26">
        <f>Таблица44672342[[#This Row],[Столбец9]]+Таблица44672342[[#This Row],[Столбец12]]+Таблица44672342[[#This Row],[Столбец15]]+Таблица44672342[[#This Row],[Столбец18]]</f>
        <v>2746591.7</v>
      </c>
      <c r="G12" s="22">
        <f>Таблица44672342[[#This Row],[Столбец6]]/Таблица44672342[[#This Row],[Столбец5]]*100</f>
        <v>100</v>
      </c>
      <c r="H12" s="32">
        <v>957749.2</v>
      </c>
      <c r="I12" s="32">
        <v>957749.2</v>
      </c>
      <c r="J12" s="22">
        <f>Таблица44672342[[#This Row],[Столбец9]]/Таблица44672342[[#This Row],[Столбец8]]*100</f>
        <v>100</v>
      </c>
      <c r="K12" s="32">
        <v>1214624.5</v>
      </c>
      <c r="L12" s="32">
        <v>1214624.5</v>
      </c>
      <c r="M12" s="22">
        <f>Таблица44672342[[#This Row],[Столбец12]]/Таблица44672342[[#This Row],[Столбец11]]*100</f>
        <v>100</v>
      </c>
      <c r="N12" s="32">
        <v>16313.5</v>
      </c>
      <c r="O12" s="22">
        <v>16313.5</v>
      </c>
      <c r="P12" s="32">
        <f>Таблица44672342[[#This Row],[Столбец15]]/Таблица44672342[[#This Row],[Столбец14]]*100</f>
        <v>100</v>
      </c>
      <c r="Q12" s="32">
        <v>557904.5</v>
      </c>
      <c r="R12" s="95">
        <v>557904.5</v>
      </c>
      <c r="S12" s="95">
        <f>Таблица44672342[[#This Row],[Столбец18]]/Таблица44672342[[#This Row],[Столбец17]]*100</f>
        <v>100</v>
      </c>
      <c r="T12" s="16"/>
      <c r="U12" s="102"/>
      <c r="V12" s="110"/>
    </row>
    <row r="13" spans="1:22" ht="51" customHeight="1" x14ac:dyDescent="0.3">
      <c r="A13" s="49" t="s">
        <v>119</v>
      </c>
      <c r="B13" s="51" t="s">
        <v>167</v>
      </c>
      <c r="C13" s="38"/>
      <c r="D13" s="38"/>
      <c r="E13" s="26">
        <f>Таблица44672342[[#This Row],[Столбец8]]+Таблица44672342[[#This Row],[Столбец11]]+Таблица44672342[[#This Row],[Столбец14]]+Таблица44672342[[#This Row],[Столбец17]]</f>
        <v>880133.3</v>
      </c>
      <c r="F13" s="26">
        <f>Таблица44672342[[#This Row],[Столбец9]]+Таблица44672342[[#This Row],[Столбец12]]+Таблица44672342[[#This Row],[Столбец15]]+Таблица44672342[[#This Row],[Столбец18]]</f>
        <v>756641.3</v>
      </c>
      <c r="G13" s="22">
        <f>Таблица44672342[[#This Row],[Столбец6]]/Таблица44672342[[#This Row],[Столбец5]]*100</f>
        <v>85.968943567979977</v>
      </c>
      <c r="H13" s="32">
        <v>558023.1</v>
      </c>
      <c r="I13" s="32">
        <v>558023.1</v>
      </c>
      <c r="J13" s="22">
        <f>Таблица44672342[[#This Row],[Столбец9]]/Таблица44672342[[#This Row],[Столбец8]]*100</f>
        <v>100</v>
      </c>
      <c r="K13" s="32">
        <v>198618.2</v>
      </c>
      <c r="L13" s="32">
        <v>198618.2</v>
      </c>
      <c r="M13" s="22">
        <f>Таблица44672342[[#This Row],[Столбец12]]/Таблица44672342[[#This Row],[Столбец11]]*100</f>
        <v>100</v>
      </c>
      <c r="N13" s="32"/>
      <c r="O13" s="22"/>
      <c r="P13" s="32"/>
      <c r="Q13" s="28">
        <v>123492</v>
      </c>
      <c r="R13" s="70"/>
      <c r="S13" s="95">
        <f>Таблица44672342[[#This Row],[Столбец18]]/Таблица44672342[[#This Row],[Столбец17]]*100</f>
        <v>0</v>
      </c>
      <c r="T13" s="16"/>
      <c r="U13" s="102"/>
      <c r="V13" s="110"/>
    </row>
    <row r="14" spans="1:22" ht="66" customHeight="1" x14ac:dyDescent="0.3">
      <c r="A14" s="52" t="s">
        <v>173</v>
      </c>
      <c r="B14" s="51" t="s">
        <v>220</v>
      </c>
      <c r="C14" s="38"/>
      <c r="D14" s="38"/>
      <c r="E14" s="26">
        <f>Таблица44672342[[#This Row],[Столбец8]]+Таблица44672342[[#This Row],[Столбец11]]+Таблица44672342[[#This Row],[Столбец14]]+Таблица44672342[[#This Row],[Столбец17]]</f>
        <v>493535.4</v>
      </c>
      <c r="F14" s="26">
        <f>Таблица44672342[[#This Row],[Столбец9]]+Таблица44672342[[#This Row],[Столбец12]]+Таблица44672342[[#This Row],[Столбец15]]+Таблица44672342[[#This Row],[Столбец18]]</f>
        <v>493535.4</v>
      </c>
      <c r="G14" s="22">
        <f>Таблица44672342[[#This Row],[Столбец6]]/Таблица44672342[[#This Row],[Столбец5]]*100</f>
        <v>100</v>
      </c>
      <c r="H14" s="32">
        <v>493535.4</v>
      </c>
      <c r="I14" s="32">
        <v>493535.4</v>
      </c>
      <c r="J14" s="22">
        <f>Таблица44672342[[#This Row],[Столбец9]]/Таблица44672342[[#This Row],[Столбец8]]*100</f>
        <v>100</v>
      </c>
      <c r="K14" s="32"/>
      <c r="L14" s="32"/>
      <c r="M14" s="22"/>
      <c r="N14" s="32"/>
      <c r="O14" s="22"/>
      <c r="P14" s="32"/>
      <c r="Q14" s="32"/>
      <c r="R14" s="95"/>
      <c r="S14" s="95"/>
      <c r="T14" s="16"/>
      <c r="U14" s="102"/>
      <c r="V14" s="110"/>
    </row>
    <row r="15" spans="1:22" ht="58.95" customHeight="1" x14ac:dyDescent="0.3">
      <c r="A15" s="123" t="s">
        <v>129</v>
      </c>
      <c r="B15" s="62" t="s">
        <v>177</v>
      </c>
      <c r="C15" s="42" t="s">
        <v>25</v>
      </c>
      <c r="D15" s="42" t="s">
        <v>21</v>
      </c>
      <c r="E15" s="31">
        <f>Таблица44672342[[#This Row],[Столбец8]]+Таблица44672342[[#This Row],[Столбец11]]+Таблица44672342[[#This Row],[Столбец14]]+Таблица44672342[[#This Row],[Столбец17]]</f>
        <v>1447900</v>
      </c>
      <c r="F15" s="31">
        <f>Таблица44672342[[#This Row],[Столбец9]]+Таблица44672342[[#This Row],[Столбец12]]+Таблица44672342[[#This Row],[Столбец15]]+Таблица44672342[[#This Row],[Столбец18]]</f>
        <v>71380</v>
      </c>
      <c r="G15" s="35">
        <f>Таблица44672342[[#This Row],[Столбец6]]/Таблица44672342[[#This Row],[Столбец5]]*100</f>
        <v>4.9298984736514946</v>
      </c>
      <c r="H15" s="31"/>
      <c r="I15" s="31"/>
      <c r="J15" s="35" t="e">
        <f>Таблица44672342[[#This Row],[Столбец9]]/Таблица44672342[[#This Row],[Столбец8]]*100</f>
        <v>#DIV/0!</v>
      </c>
      <c r="K15" s="31">
        <v>309750</v>
      </c>
      <c r="L15" s="31">
        <v>71380</v>
      </c>
      <c r="M15" s="35">
        <f>Таблица44672342[[#This Row],[Столбец12]]/Таблица44672342[[#This Row],[Столбец11]]*100</f>
        <v>23.044390637610977</v>
      </c>
      <c r="N15" s="44"/>
      <c r="O15" s="31"/>
      <c r="P15" s="31"/>
      <c r="Q15" s="31">
        <v>1138150</v>
      </c>
      <c r="R15" s="65"/>
      <c r="S15" s="82"/>
      <c r="T15" s="16"/>
      <c r="U15" s="102"/>
      <c r="V15" s="110"/>
    </row>
    <row r="16" spans="1:22" ht="54" customHeight="1" x14ac:dyDescent="0.3">
      <c r="A16" s="33" t="s">
        <v>154</v>
      </c>
      <c r="B16" s="48" t="s">
        <v>316</v>
      </c>
      <c r="C16" s="43" t="s">
        <v>26</v>
      </c>
      <c r="D16" s="30" t="s">
        <v>12</v>
      </c>
      <c r="E16" s="31">
        <f>Таблица44672342[[#This Row],[Столбец8]]+Таблица44672342[[#This Row],[Столбец11]]+Таблица44672342[[#This Row],[Столбец14]]+Таблица44672342[[#This Row],[Столбец17]]</f>
        <v>77105615</v>
      </c>
      <c r="F16" s="31">
        <f>Таблица44672342[[#This Row],[Столбец9]]+Таблица44672342[[#This Row],[Столбец12]]+Таблица44672342[[#This Row],[Столбец15]]+Таблица44672342[[#This Row],[Столбец18]]</f>
        <v>82544981.099999994</v>
      </c>
      <c r="G16" s="35">
        <f>Таблица44672342[[#This Row],[Столбец6]]/Таблица44672342[[#This Row],[Столбец5]]*100</f>
        <v>107.05443578914453</v>
      </c>
      <c r="H16" s="31">
        <f>H17+H18+H19+H20+H21+H22+H23+H24+H25+H26+H27+H28</f>
        <v>37370167.800000004</v>
      </c>
      <c r="I16" s="31">
        <f t="shared" ref="I16:R16" si="1">I17+I18+I19+I20+I21+I22+I23+I24+I25+I26+I27+I28</f>
        <v>38941115.800000004</v>
      </c>
      <c r="J16" s="35">
        <f>Таблица44672342[[#This Row],[Столбец9]]/Таблица44672342[[#This Row],[Столбец8]]*100</f>
        <v>104.20374885231315</v>
      </c>
      <c r="K16" s="31">
        <f t="shared" si="1"/>
        <v>5617179.7999999998</v>
      </c>
      <c r="L16" s="31">
        <f t="shared" si="1"/>
        <v>9485597.9000000004</v>
      </c>
      <c r="M16" s="35">
        <f>Таблица44672342[[#This Row],[Столбец12]]/Таблица44672342[[#This Row],[Столбец11]]*100</f>
        <v>168.86762107917573</v>
      </c>
      <c r="N16" s="31">
        <f t="shared" si="1"/>
        <v>0</v>
      </c>
      <c r="O16" s="31">
        <f t="shared" si="1"/>
        <v>0</v>
      </c>
      <c r="P16" s="31">
        <f t="shared" si="1"/>
        <v>0</v>
      </c>
      <c r="Q16" s="31">
        <f t="shared" si="1"/>
        <v>34118267.399999999</v>
      </c>
      <c r="R16" s="31">
        <f t="shared" si="1"/>
        <v>34118267.399999999</v>
      </c>
      <c r="S16" s="31">
        <f>Таблица44672342[[#This Row],[Столбец18]]/Таблица44672342[[#This Row],[Столбец17]]*100</f>
        <v>100</v>
      </c>
      <c r="T16" s="16"/>
      <c r="U16" s="102"/>
      <c r="V16" s="110"/>
    </row>
    <row r="17" spans="1:22" ht="78.599999999999994" customHeight="1" x14ac:dyDescent="0.3">
      <c r="A17" s="53" t="s">
        <v>120</v>
      </c>
      <c r="B17" s="46" t="s">
        <v>168</v>
      </c>
      <c r="C17" s="47"/>
      <c r="D17" s="47"/>
      <c r="E17" s="26">
        <f>Таблица44672342[[#This Row],[Столбец8]]+Таблица44672342[[#This Row],[Столбец11]]+Таблица44672342[[#This Row],[Столбец14]]+Таблица44672342[[#This Row],[Столбец17]]</f>
        <v>2229727.5</v>
      </c>
      <c r="F17" s="26">
        <f>Таблица44672342[[#This Row],[Столбец9]]+Таблица44672342[[#This Row],[Столбец12]]+Таблица44672342[[#This Row],[Столбец15]]+Таблица44672342[[#This Row],[Столбец18]]</f>
        <v>2973534.9000000004</v>
      </c>
      <c r="G17" s="22">
        <f>Таблица44672342[[#This Row],[Столбец6]]/Таблица44672342[[#This Row],[Столбец5]]*100</f>
        <v>133.35866826775919</v>
      </c>
      <c r="H17" s="21">
        <v>344339.4</v>
      </c>
      <c r="I17" s="21">
        <v>1088146.8</v>
      </c>
      <c r="J17" s="22">
        <f>Таблица44672342[[#This Row],[Столбец9]]/Таблица44672342[[#This Row],[Столбец8]]*100</f>
        <v>316.00995994068643</v>
      </c>
      <c r="K17" s="21">
        <v>1885388.1</v>
      </c>
      <c r="L17" s="21">
        <v>1885388.1</v>
      </c>
      <c r="M17" s="22">
        <f>Таблица44672342[[#This Row],[Столбец12]]/Таблица44672342[[#This Row],[Столбец11]]*100</f>
        <v>100</v>
      </c>
      <c r="N17" s="21"/>
      <c r="O17" s="21"/>
      <c r="P17" s="21"/>
      <c r="Q17" s="21"/>
      <c r="R17" s="78"/>
      <c r="S17" s="70"/>
      <c r="T17" s="16"/>
      <c r="U17" s="102"/>
      <c r="V17" s="110"/>
    </row>
    <row r="18" spans="1:22" ht="115.95" customHeight="1" x14ac:dyDescent="0.3">
      <c r="A18" s="54" t="s">
        <v>121</v>
      </c>
      <c r="B18" s="46" t="s">
        <v>55</v>
      </c>
      <c r="C18" s="47"/>
      <c r="D18" s="47"/>
      <c r="E18" s="26">
        <f>Таблица44672342[[#This Row],[Столбец8]]+Таблица44672342[[#This Row],[Столбец11]]+Таблица44672342[[#This Row],[Столбец14]]+Таблица44672342[[#This Row],[Столбец17]]</f>
        <v>10493848.1</v>
      </c>
      <c r="F18" s="26">
        <f>Таблица44672342[[#This Row],[Столбец9]]+Таблица44672342[[#This Row],[Столбец12]]+Таблица44672342[[#This Row],[Столбец15]]+Таблица44672342[[#This Row],[Столбец18]]</f>
        <v>12792344.5</v>
      </c>
      <c r="G18" s="22">
        <f>Таблица44672342[[#This Row],[Столбец6]]/Таблица44672342[[#This Row],[Столбец5]]*100</f>
        <v>121.90327492924165</v>
      </c>
      <c r="H18" s="21">
        <v>8818916.9000000004</v>
      </c>
      <c r="I18" s="21">
        <v>9037723.4000000004</v>
      </c>
      <c r="J18" s="22">
        <f>Таблица44672342[[#This Row],[Столбец9]]/Таблица44672342[[#This Row],[Столбец8]]*100</f>
        <v>102.48110400042437</v>
      </c>
      <c r="K18" s="21">
        <v>1674931.2</v>
      </c>
      <c r="L18" s="21">
        <v>3754621.1</v>
      </c>
      <c r="M18" s="22">
        <f>Таблица44672342[[#This Row],[Столбец12]]/Таблица44672342[[#This Row],[Столбец11]]*100</f>
        <v>224.16569110420775</v>
      </c>
      <c r="N18" s="21"/>
      <c r="O18" s="21"/>
      <c r="P18" s="21"/>
      <c r="Q18" s="21"/>
      <c r="R18" s="78"/>
      <c r="S18" s="78"/>
      <c r="T18" s="16"/>
      <c r="U18" s="102"/>
      <c r="V18" s="110"/>
    </row>
    <row r="19" spans="1:22" ht="40.5" customHeight="1" x14ac:dyDescent="0.3">
      <c r="A19" s="54" t="s">
        <v>122</v>
      </c>
      <c r="B19" s="46" t="s">
        <v>56</v>
      </c>
      <c r="C19" s="47"/>
      <c r="D19" s="47"/>
      <c r="E19" s="26">
        <f>Таблица44672342[[#This Row],[Столбец8]]+Таблица44672342[[#This Row],[Столбец11]]+Таблица44672342[[#This Row],[Столбец14]]+Таблица44672342[[#This Row],[Столбец17]]</f>
        <v>7100</v>
      </c>
      <c r="F19" s="26">
        <f>Таблица44672342[[#This Row],[Столбец9]]+Таблица44672342[[#This Row],[Столбец12]]+Таблица44672342[[#This Row],[Столбец15]]+Таблица44672342[[#This Row],[Столбец18]]</f>
        <v>7100</v>
      </c>
      <c r="G19" s="22">
        <f>Таблица44672342[[#This Row],[Столбец6]]/Таблица44672342[[#This Row],[Столбец5]]*100</f>
        <v>100</v>
      </c>
      <c r="H19" s="21">
        <v>7100</v>
      </c>
      <c r="I19" s="21">
        <v>7100</v>
      </c>
      <c r="J19" s="22">
        <f>Таблица44672342[[#This Row],[Столбец9]]/Таблица44672342[[#This Row],[Столбец8]]*100</f>
        <v>100</v>
      </c>
      <c r="K19" s="21"/>
      <c r="L19" s="21"/>
      <c r="M19" s="22"/>
      <c r="N19" s="21"/>
      <c r="O19" s="21"/>
      <c r="P19" s="21"/>
      <c r="Q19" s="21"/>
      <c r="R19" s="78"/>
      <c r="S19" s="78"/>
      <c r="T19" s="16"/>
      <c r="U19" s="102"/>
      <c r="V19" s="110"/>
    </row>
    <row r="20" spans="1:22" ht="39.75" customHeight="1" x14ac:dyDescent="0.3">
      <c r="A20" s="53" t="s">
        <v>123</v>
      </c>
      <c r="B20" s="46" t="s">
        <v>57</v>
      </c>
      <c r="C20" s="47"/>
      <c r="D20" s="47"/>
      <c r="E20" s="26">
        <f>Таблица44672342[[#This Row],[Столбец8]]+Таблица44672342[[#This Row],[Столбец11]]+Таблица44672342[[#This Row],[Столбец14]]+Таблица44672342[[#This Row],[Столбец17]]</f>
        <v>288900.2</v>
      </c>
      <c r="F20" s="26">
        <f>Таблица44672342[[#This Row],[Столбец9]]+Таблица44672342[[#This Row],[Столбец12]]+Таблица44672342[[#This Row],[Столбец15]]+Таблица44672342[[#This Row],[Столбец18]]</f>
        <v>288900.2</v>
      </c>
      <c r="G20" s="22">
        <f>Таблица44672342[[#This Row],[Столбец6]]/Таблица44672342[[#This Row],[Столбец5]]*100</f>
        <v>100</v>
      </c>
      <c r="H20" s="21">
        <v>288900.2</v>
      </c>
      <c r="I20" s="21">
        <v>288900.2</v>
      </c>
      <c r="J20" s="22">
        <f>Таблица44672342[[#This Row],[Столбец9]]/Таблица44672342[[#This Row],[Столбец8]]*100</f>
        <v>100</v>
      </c>
      <c r="K20" s="21"/>
      <c r="L20" s="21"/>
      <c r="M20" s="22"/>
      <c r="N20" s="21"/>
      <c r="O20" s="21"/>
      <c r="P20" s="21"/>
      <c r="Q20" s="21"/>
      <c r="R20" s="78"/>
      <c r="S20" s="78"/>
      <c r="T20" s="16"/>
      <c r="U20" s="102"/>
      <c r="V20" s="110"/>
    </row>
    <row r="21" spans="1:22" ht="71.25" customHeight="1" x14ac:dyDescent="0.3">
      <c r="A21" s="54" t="s">
        <v>124</v>
      </c>
      <c r="B21" s="46" t="s">
        <v>58</v>
      </c>
      <c r="C21" s="47"/>
      <c r="D21" s="47"/>
      <c r="E21" s="26">
        <f>Таблица44672342[[#This Row],[Столбец8]]+Таблица44672342[[#This Row],[Столбец11]]+Таблица44672342[[#This Row],[Столбец14]]+Таблица44672342[[#This Row],[Столбец17]]</f>
        <v>153686.20000000001</v>
      </c>
      <c r="F21" s="26">
        <f>Таблица44672342[[#This Row],[Столбец9]]+Таблица44672342[[#This Row],[Столбец12]]+Таблица44672342[[#This Row],[Столбец15]]+Таблица44672342[[#This Row],[Столбец18]]</f>
        <v>153686.20000000001</v>
      </c>
      <c r="G21" s="22">
        <f>Таблица44672342[[#This Row],[Столбец6]]/Таблица44672342[[#This Row],[Столбец5]]*100</f>
        <v>100</v>
      </c>
      <c r="H21" s="21">
        <v>153686.20000000001</v>
      </c>
      <c r="I21" s="21">
        <v>153686.20000000001</v>
      </c>
      <c r="J21" s="22">
        <f>Таблица44672342[[#This Row],[Столбец9]]/Таблица44672342[[#This Row],[Столбец8]]*100</f>
        <v>100</v>
      </c>
      <c r="K21" s="21"/>
      <c r="L21" s="21"/>
      <c r="M21" s="22"/>
      <c r="N21" s="21"/>
      <c r="O21" s="21"/>
      <c r="P21" s="21"/>
      <c r="Q21" s="21"/>
      <c r="R21" s="78"/>
      <c r="S21" s="78"/>
      <c r="T21" s="16"/>
      <c r="U21" s="102"/>
      <c r="V21" s="110"/>
    </row>
    <row r="22" spans="1:22" s="6" customFormat="1" ht="39" customHeight="1" x14ac:dyDescent="0.3">
      <c r="A22" s="131" t="s">
        <v>125</v>
      </c>
      <c r="B22" s="36" t="s">
        <v>389</v>
      </c>
      <c r="C22" s="38"/>
      <c r="D22" s="38"/>
      <c r="E22" s="26">
        <f>Таблица44672342[[#This Row],[Столбец8]]+Таблица44672342[[#This Row],[Столбец11]]+Таблица44672342[[#This Row],[Столбец14]]+Таблица44672342[[#This Row],[Столбец17]]</f>
        <v>427743.80000000005</v>
      </c>
      <c r="F22" s="26">
        <f>Таблица44672342[[#This Row],[Столбец9]]+Таблица44672342[[#This Row],[Столбец12]]+Таблица44672342[[#This Row],[Столбец15]]+Таблица44672342[[#This Row],[Столбец18]]</f>
        <v>435163.80000000005</v>
      </c>
      <c r="G22" s="32">
        <f>Таблица44672342[[#This Row],[Столбец6]]/Таблица44672342[[#This Row],[Столбец5]]*100</f>
        <v>101.73468323795693</v>
      </c>
      <c r="H22" s="26">
        <v>348747.7</v>
      </c>
      <c r="I22" s="26">
        <v>356167.7</v>
      </c>
      <c r="J22" s="22">
        <f>Таблица44672342[[#This Row],[Столбец9]]/Таблица44672342[[#This Row],[Столбец8]]*100</f>
        <v>102.1276125978752</v>
      </c>
      <c r="K22" s="26">
        <v>78996.100000000006</v>
      </c>
      <c r="L22" s="26">
        <v>78996.100000000006</v>
      </c>
      <c r="M22" s="22">
        <f>Таблица44672342[[#This Row],[Столбец12]]/Таблица44672342[[#This Row],[Столбец11]]*100</f>
        <v>100</v>
      </c>
      <c r="N22" s="32"/>
      <c r="O22" s="32"/>
      <c r="P22" s="32"/>
      <c r="Q22" s="32"/>
      <c r="R22" s="32"/>
      <c r="S22" s="32"/>
      <c r="T22" s="84"/>
      <c r="U22" s="103"/>
      <c r="V22" s="140"/>
    </row>
    <row r="23" spans="1:22" ht="49.2" customHeight="1" x14ac:dyDescent="0.3">
      <c r="A23" s="53" t="s">
        <v>126</v>
      </c>
      <c r="B23" s="46" t="s">
        <v>59</v>
      </c>
      <c r="C23" s="47"/>
      <c r="D23" s="47"/>
      <c r="E23" s="26">
        <f>Таблица44672342[[#This Row],[Столбец8]]+Таблица44672342[[#This Row],[Столбец11]]+Таблица44672342[[#This Row],[Столбец14]]+Таблица44672342[[#This Row],[Столбец17]]</f>
        <v>246369.6</v>
      </c>
      <c r="F23" s="26">
        <f>Таблица44672342[[#This Row],[Столбец9]]+Таблица44672342[[#This Row],[Столбец12]]+Таблица44672342[[#This Row],[Столбец15]]+Таблица44672342[[#This Row],[Столбец18]]</f>
        <v>2038841.9</v>
      </c>
      <c r="G23" s="22">
        <f>Таблица44672342[[#This Row],[Столбец6]]/Таблица44672342[[#This Row],[Столбец5]]*100</f>
        <v>827.55417064443009</v>
      </c>
      <c r="H23" s="21">
        <v>169664.6</v>
      </c>
      <c r="I23" s="21">
        <v>173408.7</v>
      </c>
      <c r="J23" s="22">
        <f>Таблица44672342[[#This Row],[Столбец9]]/Таблица44672342[[#This Row],[Столбец8]]*100</f>
        <v>102.20676558339217</v>
      </c>
      <c r="K23" s="21">
        <v>76705</v>
      </c>
      <c r="L23" s="21">
        <v>1865433.2</v>
      </c>
      <c r="M23" s="22">
        <f>Таблица44672342[[#This Row],[Столбец12]]/Таблица44672342[[#This Row],[Столбец11]]*100</f>
        <v>2431.9577602503095</v>
      </c>
      <c r="N23" s="21"/>
      <c r="O23" s="21"/>
      <c r="P23" s="21"/>
      <c r="Q23" s="21"/>
      <c r="R23" s="78"/>
      <c r="S23" s="78"/>
      <c r="T23" s="16"/>
      <c r="U23" s="102"/>
      <c r="V23" s="110"/>
    </row>
    <row r="24" spans="1:22" ht="64.95" customHeight="1" x14ac:dyDescent="0.3">
      <c r="A24" s="54" t="s">
        <v>127</v>
      </c>
      <c r="B24" s="46" t="s">
        <v>60</v>
      </c>
      <c r="C24" s="47"/>
      <c r="D24" s="47"/>
      <c r="E24" s="26">
        <f>Таблица44672342[[#This Row],[Столбец8]]+Таблица44672342[[#This Row],[Столбец11]]+Таблица44672342[[#This Row],[Столбец14]]+Таблица44672342[[#This Row],[Столбец17]]</f>
        <v>1560624.9</v>
      </c>
      <c r="F24" s="26">
        <f>Таблица44672342[[#This Row],[Столбец9]]+Таблица44672342[[#This Row],[Столбец12]]+Таблица44672342[[#This Row],[Столбец15]]+Таблица44672342[[#This Row],[Столбец18]]</f>
        <v>1588211.0999999999</v>
      </c>
      <c r="G24" s="22">
        <f>Таблица44672342[[#This Row],[Столбец6]]/Таблица44672342[[#This Row],[Столбец5]]*100</f>
        <v>101.76763807882342</v>
      </c>
      <c r="H24" s="21">
        <v>1550139.2</v>
      </c>
      <c r="I24" s="21">
        <v>1577725.4</v>
      </c>
      <c r="J24" s="22">
        <f>Таблица44672342[[#This Row],[Столбец9]]/Таблица44672342[[#This Row],[Столбец8]]*100</f>
        <v>101.77959501959566</v>
      </c>
      <c r="K24" s="21">
        <v>10485.700000000001</v>
      </c>
      <c r="L24" s="21">
        <v>10485.700000000001</v>
      </c>
      <c r="M24" s="22">
        <f>Таблица44672342[[#This Row],[Столбец12]]/Таблица44672342[[#This Row],[Столбец11]]*100</f>
        <v>100</v>
      </c>
      <c r="N24" s="21"/>
      <c r="O24" s="21"/>
      <c r="P24" s="21"/>
      <c r="Q24" s="21"/>
      <c r="R24" s="78"/>
      <c r="S24" s="78"/>
      <c r="T24" s="16"/>
      <c r="U24" s="102"/>
      <c r="V24" s="110"/>
    </row>
    <row r="25" spans="1:22" ht="51.75" customHeight="1" x14ac:dyDescent="0.3">
      <c r="A25" s="75" t="s">
        <v>128</v>
      </c>
      <c r="B25" s="76" t="s">
        <v>232</v>
      </c>
      <c r="C25" s="77"/>
      <c r="D25" s="77"/>
      <c r="E25" s="72">
        <f>Таблица44672342[[#This Row],[Столбец8]]+Таблица44672342[[#This Row],[Столбец11]]+Таблица44672342[[#This Row],[Столбец14]]+Таблица44672342[[#This Row],[Столбец17]]</f>
        <v>529140.80000000005</v>
      </c>
      <c r="F25" s="26">
        <f>Таблица44672342[[#This Row],[Столбец9]]+Таблица44672342[[#This Row],[Столбец12]]+Таблица44672342[[#This Row],[Столбец15]]+Таблица44672342[[#This Row],[Столбец18]]</f>
        <v>529140.80000000005</v>
      </c>
      <c r="G25" s="22">
        <f>Таблица44672342[[#This Row],[Столбец6]]/Таблица44672342[[#This Row],[Столбец5]]*100</f>
        <v>100</v>
      </c>
      <c r="H25" s="78">
        <v>100536.8</v>
      </c>
      <c r="I25" s="78">
        <v>100536.8</v>
      </c>
      <c r="J25" s="22">
        <f>Таблица44672342[[#This Row],[Столбец9]]/Таблица44672342[[#This Row],[Столбец8]]*100</f>
        <v>100</v>
      </c>
      <c r="K25" s="78">
        <v>428604</v>
      </c>
      <c r="L25" s="78">
        <v>428604</v>
      </c>
      <c r="M25" s="22">
        <f>Таблица44672342[[#This Row],[Столбец12]]/Таблица44672342[[#This Row],[Столбец11]]*100</f>
        <v>100</v>
      </c>
      <c r="N25" s="78"/>
      <c r="O25" s="78"/>
      <c r="P25" s="78"/>
      <c r="Q25" s="78"/>
      <c r="R25" s="78"/>
      <c r="S25" s="78"/>
      <c r="T25" s="16"/>
      <c r="U25" s="102"/>
      <c r="V25" s="110"/>
    </row>
    <row r="26" spans="1:22" ht="46.95" customHeight="1" x14ac:dyDescent="0.3">
      <c r="A26" s="54" t="s">
        <v>218</v>
      </c>
      <c r="B26" s="25" t="s">
        <v>219</v>
      </c>
      <c r="C26" s="24"/>
      <c r="D26" s="23"/>
      <c r="E26" s="26">
        <f>Таблица44672342[[#This Row],[Столбец8]]+Таблица44672342[[#This Row],[Столбец11]]+Таблица44672342[[#This Row],[Столбец14]]+Таблица44672342[[#This Row],[Столбец17]]</f>
        <v>7465799.5</v>
      </c>
      <c r="F26" s="26">
        <f>Таблица44672342[[#This Row],[Столбец9]]+Таблица44672342[[#This Row],[Столбец12]]+Таблица44672342[[#This Row],[Столбец15]]+Таблица44672342[[#This Row],[Столбец18]]</f>
        <v>7465799.5</v>
      </c>
      <c r="G26" s="22">
        <f>Таблица44672342[[#This Row],[Столбец6]]/Таблица44672342[[#This Row],[Столбец5]]*100</f>
        <v>100</v>
      </c>
      <c r="H26" s="22">
        <v>6195240.5</v>
      </c>
      <c r="I26" s="22">
        <v>6195240.5</v>
      </c>
      <c r="J26" s="22">
        <f>Таблица44672342[[#This Row],[Столбец9]]/Таблица44672342[[#This Row],[Столбец8]]*100</f>
        <v>100</v>
      </c>
      <c r="K26" s="22">
        <v>1270559</v>
      </c>
      <c r="L26" s="22">
        <v>1270559</v>
      </c>
      <c r="M26" s="22">
        <f>Таблица44672342[[#This Row],[Столбец12]]/Таблица44672342[[#This Row],[Столбец11]]*100</f>
        <v>100</v>
      </c>
      <c r="N26" s="22"/>
      <c r="O26" s="22"/>
      <c r="P26" s="22"/>
      <c r="Q26" s="22"/>
      <c r="R26" s="95"/>
      <c r="S26" s="95"/>
      <c r="T26" s="16"/>
      <c r="U26" s="102"/>
      <c r="V26" s="110"/>
    </row>
    <row r="27" spans="1:22" ht="63.6" customHeight="1" x14ac:dyDescent="0.3">
      <c r="A27" s="54" t="s">
        <v>230</v>
      </c>
      <c r="B27" s="46" t="s">
        <v>61</v>
      </c>
      <c r="C27" s="47"/>
      <c r="D27" s="47"/>
      <c r="E27" s="26">
        <f>Таблица44672342[[#This Row],[Столбец8]]+Таблица44672342[[#This Row],[Столбец11]]+Таблица44672342[[#This Row],[Столбец14]]+Таблица44672342[[#This Row],[Столбец17]]</f>
        <v>53381475.399999999</v>
      </c>
      <c r="F27" s="26">
        <f>Таблица44672342[[#This Row],[Столбец9]]+Таблица44672342[[#This Row],[Столбец12]]+Таблица44672342[[#This Row],[Столбец15]]+Таблица44672342[[#This Row],[Столбец18]]</f>
        <v>53951059.200000003</v>
      </c>
      <c r="G27" s="22">
        <f>Таблица44672342[[#This Row],[Столбец6]]/Таблица44672342[[#This Row],[Столбец5]]*100</f>
        <v>101.06700647693228</v>
      </c>
      <c r="H27" s="21">
        <v>19257992.699999999</v>
      </c>
      <c r="I27" s="21">
        <v>19827576.5</v>
      </c>
      <c r="J27" s="22">
        <f>Таблица44672342[[#This Row],[Столбец9]]/Таблица44672342[[#This Row],[Столбец8]]*100</f>
        <v>102.95764885194916</v>
      </c>
      <c r="K27" s="21">
        <v>5215.3</v>
      </c>
      <c r="L27" s="21">
        <v>5215.3</v>
      </c>
      <c r="M27" s="22">
        <f>Таблица44672342[[#This Row],[Столбец12]]/Таблица44672342[[#This Row],[Столбец11]]*100</f>
        <v>100</v>
      </c>
      <c r="N27" s="21"/>
      <c r="O27" s="21"/>
      <c r="P27" s="21"/>
      <c r="Q27" s="21">
        <v>34118267.399999999</v>
      </c>
      <c r="R27" s="78">
        <v>34118267.399999999</v>
      </c>
      <c r="S27" s="78">
        <f>Таблица44672342[[#This Row],[Столбец18]]/Таблица44672342[[#This Row],[Столбец17]]*100</f>
        <v>100</v>
      </c>
      <c r="T27" s="16"/>
      <c r="U27" s="102"/>
      <c r="V27" s="110"/>
    </row>
    <row r="28" spans="1:22" s="9" customFormat="1" ht="82.2" customHeight="1" x14ac:dyDescent="0.3">
      <c r="A28" s="73" t="s">
        <v>231</v>
      </c>
      <c r="B28" s="93" t="s">
        <v>317</v>
      </c>
      <c r="C28" s="71"/>
      <c r="D28" s="71"/>
      <c r="E28" s="72">
        <f>Таблица44672342[[#This Row],[Столбец8]]+Таблица44672342[[#This Row],[Столбец11]]+Таблица44672342[[#This Row],[Столбец14]]+Таблица44672342[[#This Row],[Столбец17]]</f>
        <v>321199</v>
      </c>
      <c r="F28" s="26">
        <f>Таблица44672342[[#This Row],[Столбец9]]+Таблица44672342[[#This Row],[Столбец12]]+Таблица44672342[[#This Row],[Столбец15]]+Таблица44672342[[#This Row],[Столбец18]]</f>
        <v>321199</v>
      </c>
      <c r="G28" s="22">
        <f>Таблица44672342[[#This Row],[Столбец6]]/Таблица44672342[[#This Row],[Столбец5]]*100</f>
        <v>100</v>
      </c>
      <c r="H28" s="70">
        <v>134903.6</v>
      </c>
      <c r="I28" s="70">
        <v>134903.6</v>
      </c>
      <c r="J28" s="22">
        <f>Таблица44672342[[#This Row],[Столбец9]]/Таблица44672342[[#This Row],[Столбец8]]*100</f>
        <v>100</v>
      </c>
      <c r="K28" s="70">
        <v>186295.4</v>
      </c>
      <c r="L28" s="70">
        <v>186295.4</v>
      </c>
      <c r="M28" s="22">
        <f>Таблица44672342[[#This Row],[Столбец12]]/Таблица44672342[[#This Row],[Столбец11]]*100</f>
        <v>100</v>
      </c>
      <c r="N28" s="70"/>
      <c r="O28" s="70"/>
      <c r="P28" s="70"/>
      <c r="Q28" s="70"/>
      <c r="R28" s="70"/>
      <c r="S28" s="78"/>
      <c r="T28" s="69"/>
      <c r="U28" s="102"/>
      <c r="V28" s="111"/>
    </row>
    <row r="29" spans="1:22" ht="51" customHeight="1" x14ac:dyDescent="0.3">
      <c r="A29" s="33">
        <v>4</v>
      </c>
      <c r="B29" s="48" t="s">
        <v>347</v>
      </c>
      <c r="C29" s="43" t="s">
        <v>27</v>
      </c>
      <c r="D29" s="43" t="s">
        <v>13</v>
      </c>
      <c r="E29" s="31">
        <f>Таблица44672342[[#This Row],[Столбец8]]+Таблица44672342[[#This Row],[Столбец11]]+Таблица44672342[[#This Row],[Столбец14]]+Таблица44672342[[#This Row],[Столбец17]]</f>
        <v>963254.7</v>
      </c>
      <c r="F29" s="31">
        <f>Таблица44672342[[#This Row],[Столбец9]]+Таблица44672342[[#This Row],[Столбец12]]+Таблица44672342[[#This Row],[Столбец15]]+Таблица44672342[[#This Row],[Столбец18]]</f>
        <v>702397.21</v>
      </c>
      <c r="G29" s="35">
        <f>Таблица44672342[[#This Row],[Столбец6]]/Таблица44672342[[#This Row],[Столбец5]]*100</f>
        <v>72.919157311145227</v>
      </c>
      <c r="H29" s="44">
        <f>H30+H31+H32+H33+H34</f>
        <v>372304.6</v>
      </c>
      <c r="I29" s="44">
        <f t="shared" ref="I29:S29" si="2">I30+I31+I32+I33+I34</f>
        <v>302907.89</v>
      </c>
      <c r="J29" s="35">
        <f>Таблица44672342[[#This Row],[Столбец9]]/Таблица44672342[[#This Row],[Столбец8]]*100</f>
        <v>81.360232992017828</v>
      </c>
      <c r="K29" s="44">
        <f t="shared" si="2"/>
        <v>590950.1</v>
      </c>
      <c r="L29" s="44">
        <f t="shared" si="2"/>
        <v>399489.32</v>
      </c>
      <c r="M29" s="35">
        <f>Таблица44672342[[#This Row],[Столбец12]]/Таблица44672342[[#This Row],[Столбец11]]*100</f>
        <v>67.601193400254942</v>
      </c>
      <c r="N29" s="44">
        <f t="shared" si="2"/>
        <v>0</v>
      </c>
      <c r="O29" s="44">
        <f t="shared" si="2"/>
        <v>0</v>
      </c>
      <c r="P29" s="44">
        <f t="shared" si="2"/>
        <v>0</v>
      </c>
      <c r="Q29" s="44">
        <f t="shared" si="2"/>
        <v>0</v>
      </c>
      <c r="R29" s="44">
        <f t="shared" si="2"/>
        <v>0</v>
      </c>
      <c r="S29" s="44">
        <f t="shared" si="2"/>
        <v>0</v>
      </c>
      <c r="T29" s="16"/>
      <c r="U29" s="102"/>
      <c r="V29" s="110"/>
    </row>
    <row r="30" spans="1:22" ht="41.25" customHeight="1" x14ac:dyDescent="0.3">
      <c r="A30" s="53" t="s">
        <v>103</v>
      </c>
      <c r="B30" s="46" t="s">
        <v>348</v>
      </c>
      <c r="C30" s="47"/>
      <c r="D30" s="47"/>
      <c r="E30" s="26">
        <f>Таблица44672342[[#This Row],[Столбец8]]+Таблица44672342[[#This Row],[Столбец11]]+Таблица44672342[[#This Row],[Столбец14]]+Таблица44672342[[#This Row],[Столбец17]]</f>
        <v>250625</v>
      </c>
      <c r="F30" s="26">
        <f>Таблица44672342[[#This Row],[Столбец9]]+Таблица44672342[[#This Row],[Столбец12]]+Таблица44672342[[#This Row],[Столбец15]]+Таблица44672342[[#This Row],[Столбец18]]</f>
        <v>211727.86</v>
      </c>
      <c r="G30" s="22">
        <f>Таблица44672342[[#This Row],[Столбец6]]/Таблица44672342[[#This Row],[Столбец5]]*100</f>
        <v>84.479944139650868</v>
      </c>
      <c r="H30" s="21">
        <v>125712.1</v>
      </c>
      <c r="I30" s="21">
        <v>104945.06</v>
      </c>
      <c r="J30" s="22">
        <f>Таблица44672342[[#This Row],[Столбец9]]/Таблица44672342[[#This Row],[Столбец8]]*100</f>
        <v>83.480476421919604</v>
      </c>
      <c r="K30" s="21">
        <v>124912.9</v>
      </c>
      <c r="L30" s="21">
        <v>106782.8</v>
      </c>
      <c r="M30" s="22">
        <f>Таблица44672342[[#This Row],[Столбец12]]/Таблица44672342[[#This Row],[Столбец11]]*100</f>
        <v>85.485806509976157</v>
      </c>
      <c r="N30" s="21"/>
      <c r="O30" s="21"/>
      <c r="P30" s="21"/>
      <c r="Q30" s="21"/>
      <c r="R30" s="78"/>
      <c r="S30" s="95"/>
      <c r="T30" s="16" t="s">
        <v>209</v>
      </c>
      <c r="U30" s="102"/>
      <c r="V30" s="110"/>
    </row>
    <row r="31" spans="1:22" ht="36.75" customHeight="1" x14ac:dyDescent="0.3">
      <c r="A31" s="53" t="s">
        <v>104</v>
      </c>
      <c r="B31" s="46" t="s">
        <v>349</v>
      </c>
      <c r="C31" s="47"/>
      <c r="D31" s="47"/>
      <c r="E31" s="26">
        <f>Таблица44672342[[#This Row],[Столбец8]]+Таблица44672342[[#This Row],[Столбец11]]+Таблица44672342[[#This Row],[Столбец14]]+Таблица44672342[[#This Row],[Столбец17]]</f>
        <v>99709.9</v>
      </c>
      <c r="F31" s="26">
        <f>Таблица44672342[[#This Row],[Столбец9]]+Таблица44672342[[#This Row],[Столбец12]]+Таблица44672342[[#This Row],[Столбец15]]+Таблица44672342[[#This Row],[Столбец18]]</f>
        <v>73275.570000000007</v>
      </c>
      <c r="G31" s="22">
        <f>Таблица44672342[[#This Row],[Столбец6]]/Таблица44672342[[#This Row],[Столбец5]]*100</f>
        <v>73.488760895357444</v>
      </c>
      <c r="H31" s="21">
        <v>86799.2</v>
      </c>
      <c r="I31" s="21">
        <v>73275.570000000007</v>
      </c>
      <c r="J31" s="22">
        <f>Таблица44672342[[#This Row],[Столбец9]]/Таблица44672342[[#This Row],[Столбец8]]*100</f>
        <v>84.419637508179818</v>
      </c>
      <c r="K31" s="21">
        <v>12910.7</v>
      </c>
      <c r="L31" s="21">
        <v>0</v>
      </c>
      <c r="M31" s="22">
        <f>Таблица44672342[[#This Row],[Столбец12]]/Таблица44672342[[#This Row],[Столбец11]]*100</f>
        <v>0</v>
      </c>
      <c r="N31" s="21"/>
      <c r="O31" s="21"/>
      <c r="P31" s="21"/>
      <c r="Q31" s="21"/>
      <c r="R31" s="78"/>
      <c r="S31" s="95"/>
      <c r="T31" s="16"/>
      <c r="U31" s="102"/>
      <c r="V31" s="110"/>
    </row>
    <row r="32" spans="1:22" ht="39" customHeight="1" x14ac:dyDescent="0.3">
      <c r="A32" s="53" t="s">
        <v>105</v>
      </c>
      <c r="B32" s="46" t="s">
        <v>350</v>
      </c>
      <c r="C32" s="47"/>
      <c r="D32" s="47"/>
      <c r="E32" s="26">
        <f>Таблица44672342[[#This Row],[Столбец8]]+Таблица44672342[[#This Row],[Столбец11]]+Таблица44672342[[#This Row],[Столбец14]]+Таблица44672342[[#This Row],[Столбец17]]</f>
        <v>239389.3</v>
      </c>
      <c r="F32" s="26">
        <f>Таблица44672342[[#This Row],[Столбец9]]+Таблица44672342[[#This Row],[Столбец12]]+Таблица44672342[[#This Row],[Столбец15]]+Таблица44672342[[#This Row],[Столбец18]]</f>
        <v>212732.81</v>
      </c>
      <c r="G32" s="22">
        <f>Таблица44672342[[#This Row],[Столбец6]]/Таблица44672342[[#This Row],[Столбец5]]*100</f>
        <v>88.86479470886961</v>
      </c>
      <c r="H32" s="21">
        <v>83293.3</v>
      </c>
      <c r="I32" s="21">
        <v>58248.9</v>
      </c>
      <c r="J32" s="22">
        <f>Таблица44672342[[#This Row],[Столбец9]]/Таблица44672342[[#This Row],[Столбец8]]*100</f>
        <v>69.932275465133458</v>
      </c>
      <c r="K32" s="21">
        <v>156096</v>
      </c>
      <c r="L32" s="21">
        <v>154483.91</v>
      </c>
      <c r="M32" s="22">
        <f>Таблица44672342[[#This Row],[Столбец12]]/Таблица44672342[[#This Row],[Столбец11]]*100</f>
        <v>98.967244516195166</v>
      </c>
      <c r="N32" s="21"/>
      <c r="O32" s="21"/>
      <c r="P32" s="21"/>
      <c r="Q32" s="21"/>
      <c r="R32" s="78"/>
      <c r="S32" s="95"/>
      <c r="T32" s="16"/>
      <c r="U32" s="102"/>
      <c r="V32" s="110"/>
    </row>
    <row r="33" spans="1:22" ht="90" customHeight="1" x14ac:dyDescent="0.3">
      <c r="A33" s="53" t="s">
        <v>106</v>
      </c>
      <c r="B33" s="46" t="s">
        <v>346</v>
      </c>
      <c r="C33" s="47"/>
      <c r="D33" s="47"/>
      <c r="E33" s="26">
        <f>Таблица44672342[[#This Row],[Столбец8]]+Таблица44672342[[#This Row],[Столбец11]]+Таблица44672342[[#This Row],[Столбец14]]+Таблица44672342[[#This Row],[Столбец17]]</f>
        <v>70500</v>
      </c>
      <c r="F33" s="26">
        <f>Таблица44672342[[#This Row],[Столбец9]]+Таблица44672342[[#This Row],[Столбец12]]+Таблица44672342[[#This Row],[Столбец15]]+Таблица44672342[[#This Row],[Столбец18]]</f>
        <v>63938.36</v>
      </c>
      <c r="G33" s="22">
        <f>Таблица44672342[[#This Row],[Столбец6]]/Таблица44672342[[#This Row],[Столбец5]]*100</f>
        <v>90.692709219858159</v>
      </c>
      <c r="H33" s="21">
        <v>70500</v>
      </c>
      <c r="I33" s="21">
        <v>63938.36</v>
      </c>
      <c r="J33" s="22">
        <f>Таблица44672342[[#This Row],[Столбец9]]/Таблица44672342[[#This Row],[Столбец8]]*100</f>
        <v>90.692709219858159</v>
      </c>
      <c r="K33" s="21"/>
      <c r="L33" s="21"/>
      <c r="M33" s="22"/>
      <c r="N33" s="21"/>
      <c r="O33" s="21"/>
      <c r="P33" s="21"/>
      <c r="Q33" s="21"/>
      <c r="R33" s="78"/>
      <c r="S33" s="95"/>
      <c r="T33" s="16"/>
      <c r="U33" s="102"/>
      <c r="V33" s="110"/>
    </row>
    <row r="34" spans="1:22" ht="70.5" customHeight="1" x14ac:dyDescent="0.3">
      <c r="A34" s="53" t="s">
        <v>107</v>
      </c>
      <c r="B34" s="46" t="s">
        <v>351</v>
      </c>
      <c r="C34" s="47"/>
      <c r="D34" s="47"/>
      <c r="E34" s="26">
        <f>Таблица44672342[[#This Row],[Столбец8]]+Таблица44672342[[#This Row],[Столбец11]]+Таблица44672342[[#This Row],[Столбец14]]+Таблица44672342[[#This Row],[Столбец17]]</f>
        <v>303030.5</v>
      </c>
      <c r="F34" s="26">
        <f>Таблица44672342[[#This Row],[Столбец9]]+Таблица44672342[[#This Row],[Столбец12]]+Таблица44672342[[#This Row],[Столбец15]]+Таблица44672342[[#This Row],[Столбец18]]</f>
        <v>140722.60999999999</v>
      </c>
      <c r="G34" s="22">
        <f>Таблица44672342[[#This Row],[Столбец6]]/Таблица44672342[[#This Row],[Столбец5]]*100</f>
        <v>46.438431115019768</v>
      </c>
      <c r="H34" s="21">
        <v>6000</v>
      </c>
      <c r="I34" s="21">
        <v>2500</v>
      </c>
      <c r="J34" s="22">
        <f>Таблица44672342[[#This Row],[Столбец9]]/Таблица44672342[[#This Row],[Столбец8]]*100</f>
        <v>41.666666666666671</v>
      </c>
      <c r="K34" s="21">
        <v>297030.5</v>
      </c>
      <c r="L34" s="21">
        <v>138222.60999999999</v>
      </c>
      <c r="M34" s="22">
        <f>Таблица44672342[[#This Row],[Столбец12]]/Таблица44672342[[#This Row],[Столбец11]]*100</f>
        <v>46.53482049823166</v>
      </c>
      <c r="N34" s="21"/>
      <c r="O34" s="21"/>
      <c r="P34" s="21"/>
      <c r="Q34" s="21"/>
      <c r="R34" s="78"/>
      <c r="S34" s="95"/>
      <c r="T34" s="16"/>
      <c r="U34" s="102"/>
      <c r="V34" s="110"/>
    </row>
    <row r="35" spans="1:22" ht="67.5" customHeight="1" x14ac:dyDescent="0.3">
      <c r="A35" s="33">
        <v>5</v>
      </c>
      <c r="B35" s="34" t="s">
        <v>319</v>
      </c>
      <c r="C35" s="30" t="s">
        <v>28</v>
      </c>
      <c r="D35" s="30" t="s">
        <v>14</v>
      </c>
      <c r="E35" s="31">
        <f>Таблица44672342[[#This Row],[Столбец8]]+Таблица44672342[[#This Row],[Столбец11]]+Таблица44672342[[#This Row],[Столбец14]]+Таблица44672342[[#This Row],[Столбец17]]</f>
        <v>10908509</v>
      </c>
      <c r="F35" s="31">
        <f>Таблица44672342[[#This Row],[Столбец9]]+Таблица44672342[[#This Row],[Столбец12]]+Таблица44672342[[#This Row],[Столбец15]]+Таблица44672342[[#This Row],[Столбец18]]</f>
        <v>11220314.4</v>
      </c>
      <c r="G35" s="35">
        <f>Таблица44672342[[#This Row],[Столбец6]]/Таблица44672342[[#This Row],[Столбец5]]*100</f>
        <v>102.85836863681371</v>
      </c>
      <c r="H35" s="35">
        <v>10908509</v>
      </c>
      <c r="I35" s="35">
        <v>11220314.4</v>
      </c>
      <c r="J35" s="35">
        <f>Таблица44672342[[#This Row],[Столбец9]]/Таблица44672342[[#This Row],[Столбец8]]*100</f>
        <v>102.85836863681371</v>
      </c>
      <c r="K35" s="35"/>
      <c r="L35" s="35"/>
      <c r="M35" s="35"/>
      <c r="N35" s="35"/>
      <c r="O35" s="35"/>
      <c r="P35" s="35"/>
      <c r="Q35" s="35"/>
      <c r="R35" s="82"/>
      <c r="S35" s="82"/>
      <c r="T35" s="16" t="s">
        <v>203</v>
      </c>
      <c r="U35" s="102"/>
      <c r="V35" s="110"/>
    </row>
    <row r="36" spans="1:22" ht="82.2" customHeight="1" x14ac:dyDescent="0.3">
      <c r="A36" s="33">
        <v>6</v>
      </c>
      <c r="B36" s="48" t="s">
        <v>320</v>
      </c>
      <c r="C36" s="43" t="s">
        <v>29</v>
      </c>
      <c r="D36" s="43" t="s">
        <v>15</v>
      </c>
      <c r="E36" s="31">
        <f>Таблица44672342[[#This Row],[Столбец8]]+Таблица44672342[[#This Row],[Столбец11]]+Таблица44672342[[#This Row],[Столбец14]]+Таблица44672342[[#This Row],[Столбец17]]</f>
        <v>1794493.1</v>
      </c>
      <c r="F36" s="31">
        <f>Таблица44672342[[#This Row],[Столбец9]]+Таблица44672342[[#This Row],[Столбец12]]+Таблица44672342[[#This Row],[Столбец15]]+Таблица44672342[[#This Row],[Столбец18]]</f>
        <v>1794493.1</v>
      </c>
      <c r="G36" s="35">
        <f>Таблица44672342[[#This Row],[Столбец6]]/Таблица44672342[[#This Row],[Столбец5]]*100</f>
        <v>100</v>
      </c>
      <c r="H36" s="44">
        <f>H37+H38+H39</f>
        <v>781821.1</v>
      </c>
      <c r="I36" s="44">
        <f t="shared" ref="I36:S36" si="3">I37+I38+I39</f>
        <v>781821.1</v>
      </c>
      <c r="J36" s="35">
        <f>Таблица44672342[[#This Row],[Столбец9]]/Таблица44672342[[#This Row],[Столбец8]]*100</f>
        <v>100</v>
      </c>
      <c r="K36" s="44">
        <f t="shared" si="3"/>
        <v>1012672</v>
      </c>
      <c r="L36" s="44">
        <f t="shared" si="3"/>
        <v>1012672</v>
      </c>
      <c r="M36" s="35">
        <f>Таблица44672342[[#This Row],[Столбец12]]/Таблица44672342[[#This Row],[Столбец11]]*100</f>
        <v>100</v>
      </c>
      <c r="N36" s="44">
        <f t="shared" si="3"/>
        <v>0</v>
      </c>
      <c r="O36" s="44">
        <f t="shared" si="3"/>
        <v>0</v>
      </c>
      <c r="P36" s="44">
        <f t="shared" si="3"/>
        <v>0</v>
      </c>
      <c r="Q36" s="44">
        <f t="shared" si="3"/>
        <v>0</v>
      </c>
      <c r="R36" s="44">
        <f t="shared" si="3"/>
        <v>0</v>
      </c>
      <c r="S36" s="44">
        <f t="shared" si="3"/>
        <v>0</v>
      </c>
      <c r="T36" s="16" t="s">
        <v>204</v>
      </c>
      <c r="U36" s="102"/>
      <c r="V36" s="110"/>
    </row>
    <row r="37" spans="1:22" s="100" customFormat="1" ht="113.4" customHeight="1" x14ac:dyDescent="0.3">
      <c r="A37" s="55" t="s">
        <v>75</v>
      </c>
      <c r="B37" s="56" t="s">
        <v>321</v>
      </c>
      <c r="C37" s="57"/>
      <c r="D37" s="57"/>
      <c r="E37" s="26">
        <f>Таблица44672342[[#This Row],[Столбец8]]+Таблица44672342[[#This Row],[Столбец11]]+Таблица44672342[[#This Row],[Столбец14]]+Таблица44672342[[#This Row],[Столбец17]]</f>
        <v>1779863.1</v>
      </c>
      <c r="F37" s="26">
        <f>Таблица44672342[[#This Row],[Столбец9]]+Таблица44672342[[#This Row],[Столбец12]]+Таблица44672342[[#This Row],[Столбец15]]+Таблица44672342[[#This Row],[Столбец18]]</f>
        <v>1779863.1</v>
      </c>
      <c r="G37" s="22">
        <f>Таблица44672342[[#This Row],[Столбец6]]/Таблица44672342[[#This Row],[Столбец5]]*100</f>
        <v>100</v>
      </c>
      <c r="H37" s="22">
        <v>767191.1</v>
      </c>
      <c r="I37" s="32">
        <v>767191.1</v>
      </c>
      <c r="J37" s="22">
        <f>Таблица44672342[[#This Row],[Столбец9]]/Таблица44672342[[#This Row],[Столбец8]]*100</f>
        <v>100</v>
      </c>
      <c r="K37" s="32">
        <v>1012672</v>
      </c>
      <c r="L37" s="32">
        <v>1012672</v>
      </c>
      <c r="M37" s="22">
        <f>Таблица44672342[[#This Row],[Столбец12]]/Таблица44672342[[#This Row],[Столбец11]]*100</f>
        <v>100</v>
      </c>
      <c r="N37" s="26"/>
      <c r="O37" s="26"/>
      <c r="P37" s="26"/>
      <c r="Q37" s="26"/>
      <c r="R37" s="72"/>
      <c r="S37" s="72"/>
      <c r="T37" s="99"/>
      <c r="U37" s="103"/>
      <c r="V37" s="112"/>
    </row>
    <row r="38" spans="1:22" ht="68.400000000000006" customHeight="1" x14ac:dyDescent="0.3">
      <c r="A38" s="53" t="s">
        <v>76</v>
      </c>
      <c r="B38" s="46" t="s">
        <v>322</v>
      </c>
      <c r="C38" s="47"/>
      <c r="D38" s="47"/>
      <c r="E38" s="26">
        <f>Таблица44672342[[#This Row],[Столбец8]]+Таблица44672342[[#This Row],[Столбец11]]+Таблица44672342[[#This Row],[Столбец14]]+Таблица44672342[[#This Row],[Столбец17]]</f>
        <v>4630</v>
      </c>
      <c r="F38" s="26">
        <f>Таблица44672342[[#This Row],[Столбец9]]+Таблица44672342[[#This Row],[Столбец12]]+Таблица44672342[[#This Row],[Столбец15]]+Таблица44672342[[#This Row],[Столбец18]]</f>
        <v>4630</v>
      </c>
      <c r="G38" s="22">
        <f>Таблица44672342[[#This Row],[Столбец6]]/Таблица44672342[[#This Row],[Столбец5]]*100</f>
        <v>100</v>
      </c>
      <c r="H38" s="21">
        <v>4630</v>
      </c>
      <c r="I38" s="21">
        <v>4630</v>
      </c>
      <c r="J38" s="22">
        <f>Таблица44672342[[#This Row],[Столбец9]]/Таблица44672342[[#This Row],[Столбец8]]*100</f>
        <v>100</v>
      </c>
      <c r="K38" s="21"/>
      <c r="L38" s="21"/>
      <c r="M38" s="22"/>
      <c r="N38" s="21"/>
      <c r="O38" s="21"/>
      <c r="P38" s="21"/>
      <c r="Q38" s="21"/>
      <c r="R38" s="78"/>
      <c r="S38" s="78"/>
      <c r="T38" s="16"/>
      <c r="U38" s="102"/>
      <c r="V38" s="110"/>
    </row>
    <row r="39" spans="1:22" ht="69.75" customHeight="1" x14ac:dyDescent="0.3">
      <c r="A39" s="53" t="s">
        <v>77</v>
      </c>
      <c r="B39" s="46" t="s">
        <v>323</v>
      </c>
      <c r="C39" s="47"/>
      <c r="D39" s="47"/>
      <c r="E39" s="26">
        <f>Таблица44672342[[#This Row],[Столбец8]]+Таблица44672342[[#This Row],[Столбец11]]+Таблица44672342[[#This Row],[Столбец14]]+Таблица44672342[[#This Row],[Столбец17]]</f>
        <v>10000</v>
      </c>
      <c r="F39" s="26">
        <f>Таблица44672342[[#This Row],[Столбец9]]+Таблица44672342[[#This Row],[Столбец12]]+Таблица44672342[[#This Row],[Столбец15]]+Таблица44672342[[#This Row],[Столбец18]]</f>
        <v>10000</v>
      </c>
      <c r="G39" s="22">
        <f>Таблица44672342[[#This Row],[Столбец6]]/Таблица44672342[[#This Row],[Столбец5]]*100</f>
        <v>100</v>
      </c>
      <c r="H39" s="21">
        <v>10000</v>
      </c>
      <c r="I39" s="21">
        <v>10000</v>
      </c>
      <c r="J39" s="22">
        <f>Таблица44672342[[#This Row],[Столбец9]]/Таблица44672342[[#This Row],[Столбец8]]*100</f>
        <v>100</v>
      </c>
      <c r="K39" s="21"/>
      <c r="L39" s="21"/>
      <c r="M39" s="22"/>
      <c r="N39" s="21"/>
      <c r="O39" s="21"/>
      <c r="P39" s="21"/>
      <c r="Q39" s="21"/>
      <c r="R39" s="78"/>
      <c r="S39" s="78"/>
      <c r="T39" s="16"/>
      <c r="U39" s="102"/>
      <c r="V39" s="110"/>
    </row>
    <row r="40" spans="1:22" ht="73.2" customHeight="1" x14ac:dyDescent="0.3">
      <c r="A40" s="33">
        <v>7</v>
      </c>
      <c r="B40" s="48" t="s">
        <v>367</v>
      </c>
      <c r="C40" s="43" t="s">
        <v>30</v>
      </c>
      <c r="D40" s="43" t="s">
        <v>16</v>
      </c>
      <c r="E40" s="31">
        <f>Таблица44672342[[#This Row],[Столбец8]]+Таблица44672342[[#This Row],[Столбец11]]+Таблица44672342[[#This Row],[Столбец14]]+Таблица44672342[[#This Row],[Столбец17]]</f>
        <v>635218.4</v>
      </c>
      <c r="F40" s="31">
        <f>Таблица44672342[[#This Row],[Столбец9]]+Таблица44672342[[#This Row],[Столбец12]]+Таблица44672342[[#This Row],[Столбец15]]+Таблица44672342[[#This Row],[Столбец18]]</f>
        <v>631632.6</v>
      </c>
      <c r="G40" s="35">
        <f>Таблица44672342[[#This Row],[Столбец6]]/Таблица44672342[[#This Row],[Столбец5]]*100</f>
        <v>99.435501238629101</v>
      </c>
      <c r="H40" s="44">
        <f>H41+H42+H43</f>
        <v>588474.4</v>
      </c>
      <c r="I40" s="44">
        <f t="shared" ref="I40:S40" si="4">I41+I42+I43</f>
        <v>611346.4</v>
      </c>
      <c r="J40" s="35">
        <f>Таблица44672342[[#This Row],[Столбец9]]/Таблица44672342[[#This Row],[Столбец8]]*100</f>
        <v>103.88666015038208</v>
      </c>
      <c r="K40" s="44">
        <f t="shared" si="4"/>
        <v>46744</v>
      </c>
      <c r="L40" s="44">
        <f t="shared" si="4"/>
        <v>20286.2</v>
      </c>
      <c r="M40" s="35">
        <f>Таблица44672342[[#This Row],[Столбец12]]/Таблица44672342[[#This Row],[Столбец11]]*100</f>
        <v>43.398511038849904</v>
      </c>
      <c r="N40" s="44">
        <f t="shared" si="4"/>
        <v>0</v>
      </c>
      <c r="O40" s="44">
        <f t="shared" si="4"/>
        <v>0</v>
      </c>
      <c r="P40" s="44">
        <f t="shared" si="4"/>
        <v>0</v>
      </c>
      <c r="Q40" s="44">
        <f t="shared" si="4"/>
        <v>0</v>
      </c>
      <c r="R40" s="44">
        <f t="shared" si="4"/>
        <v>0</v>
      </c>
      <c r="S40" s="44">
        <f t="shared" si="4"/>
        <v>0</v>
      </c>
      <c r="T40" s="16" t="s">
        <v>205</v>
      </c>
      <c r="U40" s="102"/>
      <c r="V40" s="110"/>
    </row>
    <row r="41" spans="1:22" ht="69" customHeight="1" x14ac:dyDescent="0.3">
      <c r="A41" s="53" t="s">
        <v>130</v>
      </c>
      <c r="B41" s="46" t="s">
        <v>368</v>
      </c>
      <c r="C41" s="47"/>
      <c r="D41" s="47"/>
      <c r="E41" s="26">
        <f>Таблица44672342[[#This Row],[Столбец8]]+Таблица44672342[[#This Row],[Столбец11]]+Таблица44672342[[#This Row],[Столбец14]]+Таблица44672342[[#This Row],[Столбец17]]</f>
        <v>164444.20000000001</v>
      </c>
      <c r="F41" s="26">
        <f>Таблица44672342[[#This Row],[Столбец9]]+Таблица44672342[[#This Row],[Столбец12]]+Таблица44672342[[#This Row],[Столбец15]]+Таблица44672342[[#This Row],[Столбец18]]</f>
        <v>154604.90000000002</v>
      </c>
      <c r="G41" s="22">
        <f>Таблица44672342[[#This Row],[Столбец6]]/Таблица44672342[[#This Row],[Столбец5]]*100</f>
        <v>94.016632997697698</v>
      </c>
      <c r="H41" s="21">
        <v>117700.2</v>
      </c>
      <c r="I41" s="21">
        <v>134318.70000000001</v>
      </c>
      <c r="J41" s="22">
        <f>Таблица44672342[[#This Row],[Столбец9]]/Таблица44672342[[#This Row],[Столбец8]]*100</f>
        <v>114.11934729082876</v>
      </c>
      <c r="K41" s="21">
        <v>46744</v>
      </c>
      <c r="L41" s="21">
        <v>20286.2</v>
      </c>
      <c r="M41" s="22">
        <f>Таблица44672342[[#This Row],[Столбец12]]/Таблица44672342[[#This Row],[Столбец11]]*100</f>
        <v>43.398511038849904</v>
      </c>
      <c r="N41" s="21"/>
      <c r="O41" s="21"/>
      <c r="P41" s="21"/>
      <c r="Q41" s="21"/>
      <c r="R41" s="78"/>
      <c r="S41" s="78"/>
      <c r="T41" s="16"/>
      <c r="U41" s="102"/>
      <c r="V41" s="110"/>
    </row>
    <row r="42" spans="1:22" s="8" customFormat="1" ht="68.400000000000006" customHeight="1" x14ac:dyDescent="0.3">
      <c r="A42" s="53" t="s">
        <v>131</v>
      </c>
      <c r="B42" s="46" t="s">
        <v>369</v>
      </c>
      <c r="C42" s="47"/>
      <c r="D42" s="47"/>
      <c r="E42" s="26">
        <f>Таблица44672342[[#This Row],[Столбец8]]+Таблица44672342[[#This Row],[Столбец11]]+Таблица44672342[[#This Row],[Столбец14]]+Таблица44672342[[#This Row],[Столбец17]]</f>
        <v>470774.2</v>
      </c>
      <c r="F42" s="26">
        <f>Таблица44672342[[#This Row],[Столбец9]]+Таблица44672342[[#This Row],[Столбец12]]+Таблица44672342[[#This Row],[Столбец15]]+Таблица44672342[[#This Row],[Столбец18]]</f>
        <v>477027.7</v>
      </c>
      <c r="G42" s="22">
        <f>Таблица44672342[[#This Row],[Столбец6]]/Таблица44672342[[#This Row],[Столбец5]]*100</f>
        <v>101.32834382173024</v>
      </c>
      <c r="H42" s="21">
        <v>470774.2</v>
      </c>
      <c r="I42" s="21">
        <v>477027.7</v>
      </c>
      <c r="J42" s="22">
        <f>Таблица44672342[[#This Row],[Столбец9]]/Таблица44672342[[#This Row],[Столбец8]]*100</f>
        <v>101.32834382173024</v>
      </c>
      <c r="K42" s="21"/>
      <c r="L42" s="21"/>
      <c r="M42" s="22"/>
      <c r="N42" s="21"/>
      <c r="O42" s="21"/>
      <c r="P42" s="21"/>
      <c r="Q42" s="21"/>
      <c r="R42" s="78"/>
      <c r="S42" s="78"/>
      <c r="T42" s="16"/>
      <c r="U42" s="102"/>
      <c r="V42" s="110"/>
    </row>
    <row r="43" spans="1:22" ht="68.25" customHeight="1" x14ac:dyDescent="0.3">
      <c r="A43" s="53" t="s">
        <v>370</v>
      </c>
      <c r="B43" s="25" t="s">
        <v>220</v>
      </c>
      <c r="C43" s="92"/>
      <c r="D43" s="92"/>
      <c r="E43" s="26">
        <f>Таблица44672342[[#This Row],[Столбец8]]+Таблица44672342[[#This Row],[Столбец11]]+Таблица44672342[[#This Row],[Столбец14]]+Таблица44672342[[#This Row],[Столбец17]]</f>
        <v>0</v>
      </c>
      <c r="F43" s="26">
        <f>Таблица44672342[[#This Row],[Столбец9]]+Таблица44672342[[#This Row],[Столбец12]]+Таблица44672342[[#This Row],[Столбец15]]+Таблица44672342[[#This Row],[Столбец18]]</f>
        <v>0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95"/>
      <c r="S43" s="95"/>
      <c r="T43" s="89"/>
      <c r="U43" s="104"/>
      <c r="V43" s="110"/>
    </row>
    <row r="44" spans="1:22" ht="74.25" customHeight="1" x14ac:dyDescent="0.3">
      <c r="A44" s="33">
        <v>8</v>
      </c>
      <c r="B44" s="48" t="s">
        <v>293</v>
      </c>
      <c r="C44" s="43" t="s">
        <v>31</v>
      </c>
      <c r="D44" s="43" t="s">
        <v>17</v>
      </c>
      <c r="E44" s="31">
        <f>Таблица44672342[[#This Row],[Столбец8]]+Таблица44672342[[#This Row],[Столбец11]]+Таблица44672342[[#This Row],[Столбец14]]+Таблица44672342[[#This Row],[Столбец17]]</f>
        <v>2371072.5499999998</v>
      </c>
      <c r="F44" s="31">
        <f>Таблица44672342[[#This Row],[Столбец9]]+Таблица44672342[[#This Row],[Столбец12]]+Таблица44672342[[#This Row],[Столбец15]]+Таблица44672342[[#This Row],[Столбец18]]</f>
        <v>2224913.29</v>
      </c>
      <c r="G44" s="35">
        <f>Таблица44672342[[#This Row],[Столбец6]]/Таблица44672342[[#This Row],[Столбец5]]*100</f>
        <v>93.835732272300149</v>
      </c>
      <c r="H44" s="31">
        <f>H45+H46+H47+H48+H49+H50+H51</f>
        <v>2371072.5499999998</v>
      </c>
      <c r="I44" s="31">
        <f t="shared" ref="I44:S44" si="5">I45+I46+I47+I48+I49+I50+I51</f>
        <v>2224913.29</v>
      </c>
      <c r="J44" s="35">
        <f>Таблица44672342[[#This Row],[Столбец9]]/Таблица44672342[[#This Row],[Столбец8]]*100</f>
        <v>93.835732272300149</v>
      </c>
      <c r="K44" s="31">
        <f t="shared" si="5"/>
        <v>0</v>
      </c>
      <c r="L44" s="31">
        <f t="shared" si="5"/>
        <v>0</v>
      </c>
      <c r="M44" s="35"/>
      <c r="N44" s="31">
        <f t="shared" si="5"/>
        <v>0</v>
      </c>
      <c r="O44" s="31">
        <f t="shared" si="5"/>
        <v>0</v>
      </c>
      <c r="P44" s="31">
        <f t="shared" si="5"/>
        <v>0</v>
      </c>
      <c r="Q44" s="31">
        <f t="shared" si="5"/>
        <v>0</v>
      </c>
      <c r="R44" s="31">
        <f t="shared" si="5"/>
        <v>0</v>
      </c>
      <c r="S44" s="31">
        <f t="shared" si="5"/>
        <v>0</v>
      </c>
      <c r="T44" s="16" t="s">
        <v>198</v>
      </c>
      <c r="U44" s="102"/>
      <c r="V44" s="110"/>
    </row>
    <row r="45" spans="1:22" ht="75" customHeight="1" x14ac:dyDescent="0.3">
      <c r="A45" s="53" t="s">
        <v>47</v>
      </c>
      <c r="B45" s="46" t="s">
        <v>294</v>
      </c>
      <c r="C45" s="47"/>
      <c r="D45" s="47"/>
      <c r="E45" s="26">
        <f>Таблица44672342[[#This Row],[Столбец8]]+Таблица44672342[[#This Row],[Столбец11]]+Таблица44672342[[#This Row],[Столбец14]]+Таблица44672342[[#This Row],[Столбец17]]</f>
        <v>223713.75</v>
      </c>
      <c r="F45" s="26">
        <f>Таблица44672342[[#This Row],[Столбец9]]+Таблица44672342[[#This Row],[Столбец12]]+Таблица44672342[[#This Row],[Столбец15]]+Таблица44672342[[#This Row],[Столбец18]]</f>
        <v>104291.29</v>
      </c>
      <c r="G45" s="22">
        <f>Таблица44672342[[#This Row],[Столбец6]]/Таблица44672342[[#This Row],[Столбец5]]*100</f>
        <v>46.6181850690894</v>
      </c>
      <c r="H45" s="21">
        <v>223713.75</v>
      </c>
      <c r="I45" s="21">
        <v>104291.29</v>
      </c>
      <c r="J45" s="22">
        <f>Таблица44672342[[#This Row],[Столбец9]]/Таблица44672342[[#This Row],[Столбец8]]*100</f>
        <v>46.6181850690894</v>
      </c>
      <c r="K45" s="21"/>
      <c r="L45" s="21"/>
      <c r="M45" s="22"/>
      <c r="N45" s="21"/>
      <c r="O45" s="21"/>
      <c r="P45" s="21"/>
      <c r="Q45" s="21"/>
      <c r="R45" s="78"/>
      <c r="S45" s="78"/>
      <c r="T45" s="16"/>
      <c r="U45" s="102"/>
      <c r="V45" s="110"/>
    </row>
    <row r="46" spans="1:22" ht="52.5" customHeight="1" x14ac:dyDescent="0.3">
      <c r="A46" s="53" t="s">
        <v>48</v>
      </c>
      <c r="B46" s="46" t="s">
        <v>295</v>
      </c>
      <c r="C46" s="47"/>
      <c r="D46" s="47"/>
      <c r="E46" s="26">
        <f>Таблица44672342[[#This Row],[Столбец8]]+Таблица44672342[[#This Row],[Столбец11]]+Таблица44672342[[#This Row],[Столбец14]]+Таблица44672342[[#This Row],[Столбец17]]</f>
        <v>2091626.4</v>
      </c>
      <c r="F46" s="26">
        <f>Таблица44672342[[#This Row],[Столбец9]]+Таблица44672342[[#This Row],[Столбец12]]+Таблица44672342[[#This Row],[Столбец15]]+Таблица44672342[[#This Row],[Столбец18]]</f>
        <v>2091626.4</v>
      </c>
      <c r="G46" s="22">
        <f>Таблица44672342[[#This Row],[Столбец6]]/Таблица44672342[[#This Row],[Столбец5]]*100</f>
        <v>100</v>
      </c>
      <c r="H46" s="21">
        <v>2091626.4</v>
      </c>
      <c r="I46" s="21">
        <v>2091626.4</v>
      </c>
      <c r="J46" s="22">
        <f>Таблица44672342[[#This Row],[Столбец9]]/Таблица44672342[[#This Row],[Столбец8]]*100</f>
        <v>100</v>
      </c>
      <c r="K46" s="21"/>
      <c r="L46" s="21"/>
      <c r="M46" s="22"/>
      <c r="N46" s="21"/>
      <c r="O46" s="21"/>
      <c r="P46" s="21"/>
      <c r="Q46" s="21"/>
      <c r="R46" s="78"/>
      <c r="S46" s="78"/>
      <c r="T46" s="16"/>
      <c r="U46" s="102"/>
      <c r="V46" s="110"/>
    </row>
    <row r="47" spans="1:22" ht="63.75" customHeight="1" x14ac:dyDescent="0.3">
      <c r="A47" s="53" t="s">
        <v>49</v>
      </c>
      <c r="B47" s="46" t="s">
        <v>296</v>
      </c>
      <c r="C47" s="47"/>
      <c r="D47" s="47"/>
      <c r="E47" s="26">
        <f>Таблица44672342[[#This Row],[Столбец8]]+Таблица44672342[[#This Row],[Столбец11]]+Таблица44672342[[#This Row],[Столбец14]]+Таблица44672342[[#This Row],[Столбец17]]</f>
        <v>17280</v>
      </c>
      <c r="F47" s="26">
        <f>Таблица44672342[[#This Row],[Столбец9]]+Таблица44672342[[#This Row],[Столбец12]]+Таблица44672342[[#This Row],[Столбец15]]+Таблица44672342[[#This Row],[Столбец18]]</f>
        <v>3180</v>
      </c>
      <c r="G47" s="22">
        <f>Таблица44672342[[#This Row],[Столбец6]]/Таблица44672342[[#This Row],[Столбец5]]*100</f>
        <v>18.402777777777779</v>
      </c>
      <c r="H47" s="21">
        <v>17280</v>
      </c>
      <c r="I47" s="21">
        <v>3180</v>
      </c>
      <c r="J47" s="22">
        <f>Таблица44672342[[#This Row],[Столбец9]]/Таблица44672342[[#This Row],[Столбец8]]*100</f>
        <v>18.402777777777779</v>
      </c>
      <c r="K47" s="21"/>
      <c r="L47" s="21"/>
      <c r="M47" s="22"/>
      <c r="N47" s="21"/>
      <c r="O47" s="21"/>
      <c r="P47" s="21"/>
      <c r="Q47" s="21"/>
      <c r="R47" s="78"/>
      <c r="S47" s="78"/>
      <c r="T47" s="16"/>
      <c r="U47" s="102"/>
      <c r="V47" s="110"/>
    </row>
    <row r="48" spans="1:22" s="8" customFormat="1" ht="82.2" customHeight="1" x14ac:dyDescent="0.3">
      <c r="A48" s="53" t="s">
        <v>50</v>
      </c>
      <c r="B48" s="46" t="s">
        <v>297</v>
      </c>
      <c r="C48" s="47"/>
      <c r="D48" s="47"/>
      <c r="E48" s="26">
        <f>Таблица44672342[[#This Row],[Столбец8]]+Таблица44672342[[#This Row],[Столбец11]]+Таблица44672342[[#This Row],[Столбец14]]+Таблица44672342[[#This Row],[Столбец17]]</f>
        <v>20780</v>
      </c>
      <c r="F48" s="26">
        <f>Таблица44672342[[#This Row],[Столбец9]]+Таблица44672342[[#This Row],[Столбец12]]+Таблица44672342[[#This Row],[Столбец15]]+Таблица44672342[[#This Row],[Столбец18]]</f>
        <v>22550</v>
      </c>
      <c r="G48" s="22">
        <f>Таблица44672342[[#This Row],[Столбец6]]/Таблица44672342[[#This Row],[Столбец5]]*100</f>
        <v>108.51780558229068</v>
      </c>
      <c r="H48" s="40">
        <v>20780</v>
      </c>
      <c r="I48" s="40">
        <v>22550</v>
      </c>
      <c r="J48" s="22">
        <f>Таблица44672342[[#This Row],[Столбец9]]/Таблица44672342[[#This Row],[Столбец8]]*100</f>
        <v>108.51780558229068</v>
      </c>
      <c r="K48" s="21"/>
      <c r="L48" s="21"/>
      <c r="M48" s="22"/>
      <c r="N48" s="21"/>
      <c r="O48" s="21"/>
      <c r="P48" s="21"/>
      <c r="Q48" s="21"/>
      <c r="R48" s="78"/>
      <c r="S48" s="78"/>
      <c r="T48" s="16"/>
      <c r="U48" s="102"/>
      <c r="V48" s="110"/>
    </row>
    <row r="49" spans="1:22" s="7" customFormat="1" ht="79.95" customHeight="1" x14ac:dyDescent="0.3">
      <c r="A49" s="136" t="s">
        <v>340</v>
      </c>
      <c r="B49" s="129" t="s">
        <v>375</v>
      </c>
      <c r="C49" s="130"/>
      <c r="D49" s="130"/>
      <c r="E49" s="27">
        <f>Таблица44672342[[#This Row],[Столбец8]]+Таблица44672342[[#This Row],[Столбец11]]+Таблица44672342[[#This Row],[Столбец14]]+Таблица44672342[[#This Row],[Столбец17]]</f>
        <v>0</v>
      </c>
      <c r="F49" s="27">
        <f>Таблица44672342[[#This Row],[Столбец9]]+Таблица44672342[[#This Row],[Столбец12]]+Таблица44672342[[#This Row],[Столбец15]]+Таблица44672342[[#This Row],[Столбец18]]</f>
        <v>0</v>
      </c>
      <c r="G49" s="28"/>
      <c r="H49" s="28">
        <v>0</v>
      </c>
      <c r="I49" s="28">
        <v>0</v>
      </c>
      <c r="J49" s="29"/>
      <c r="K49" s="28"/>
      <c r="L49" s="28"/>
      <c r="M49" s="29"/>
      <c r="N49" s="28"/>
      <c r="O49" s="28"/>
      <c r="P49" s="28"/>
      <c r="Q49" s="28"/>
      <c r="R49" s="28"/>
      <c r="S49" s="28"/>
      <c r="T49" s="164"/>
      <c r="U49" s="165"/>
      <c r="V49" s="112"/>
    </row>
    <row r="50" spans="1:22" s="8" customFormat="1" ht="76.95" customHeight="1" x14ac:dyDescent="0.3">
      <c r="A50" s="91" t="s">
        <v>341</v>
      </c>
      <c r="B50" s="74" t="s">
        <v>298</v>
      </c>
      <c r="C50" s="71"/>
      <c r="D50" s="71"/>
      <c r="E50" s="72">
        <f>Таблица44672342[[#This Row],[Столбец8]]+Таблица44672342[[#This Row],[Столбец11]]+Таблица44672342[[#This Row],[Столбец14]]+Таблица44672342[[#This Row],[Столбец17]]</f>
        <v>11300</v>
      </c>
      <c r="F50" s="26">
        <f>Таблица44672342[[#This Row],[Столбец9]]+Таблица44672342[[#This Row],[Столбец12]]+Таблица44672342[[#This Row],[Столбец15]]+Таблица44672342[[#This Row],[Столбец18]]</f>
        <v>0</v>
      </c>
      <c r="G50" s="22">
        <f>Таблица44672342[[#This Row],[Столбец6]]/Таблица44672342[[#This Row],[Столбец5]]*100</f>
        <v>0</v>
      </c>
      <c r="H50" s="137">
        <v>11300</v>
      </c>
      <c r="I50" s="137">
        <v>0</v>
      </c>
      <c r="J50" s="22">
        <f>Таблица44672342[[#This Row],[Столбец9]]/Таблица44672342[[#This Row],[Столбец8]]*100</f>
        <v>0</v>
      </c>
      <c r="K50" s="137"/>
      <c r="L50" s="137"/>
      <c r="M50" s="22"/>
      <c r="N50" s="137"/>
      <c r="O50" s="137"/>
      <c r="P50" s="137"/>
      <c r="Q50" s="137"/>
      <c r="R50" s="137"/>
      <c r="S50" s="137"/>
      <c r="T50" s="138"/>
      <c r="U50" s="139"/>
      <c r="V50" s="140"/>
    </row>
    <row r="51" spans="1:22" ht="72.599999999999994" customHeight="1" x14ac:dyDescent="0.3">
      <c r="A51" s="53" t="s">
        <v>342</v>
      </c>
      <c r="B51" s="46" t="s">
        <v>299</v>
      </c>
      <c r="C51" s="47"/>
      <c r="D51" s="47"/>
      <c r="E51" s="26">
        <f>Таблица44672342[[#This Row],[Столбец8]]+Таблица44672342[[#This Row],[Столбец11]]+Таблица44672342[[#This Row],[Столбец14]]+Таблица44672342[[#This Row],[Столбец17]]</f>
        <v>6372.4</v>
      </c>
      <c r="F51" s="26">
        <f>Таблица44672342[[#This Row],[Столбец9]]+Таблица44672342[[#This Row],[Столбец12]]+Таблица44672342[[#This Row],[Столбец15]]+Таблица44672342[[#This Row],[Столбец18]]</f>
        <v>3265.6</v>
      </c>
      <c r="G51" s="22">
        <f>Таблица44672342[[#This Row],[Столбец6]]/Таблица44672342[[#This Row],[Столбец5]]*100</f>
        <v>51.245998367961832</v>
      </c>
      <c r="H51" s="40">
        <v>6372.4</v>
      </c>
      <c r="I51" s="40">
        <v>3265.6</v>
      </c>
      <c r="J51" s="22">
        <f>Таблица44672342[[#This Row],[Столбец9]]/Таблица44672342[[#This Row],[Столбец8]]*100</f>
        <v>51.245998367961832</v>
      </c>
      <c r="K51" s="21"/>
      <c r="L51" s="21"/>
      <c r="M51" s="22"/>
      <c r="N51" s="21"/>
      <c r="O51" s="21"/>
      <c r="P51" s="21"/>
      <c r="Q51" s="21"/>
      <c r="R51" s="78"/>
      <c r="S51" s="78"/>
      <c r="T51" s="16"/>
      <c r="U51" s="102"/>
      <c r="V51" s="110"/>
    </row>
    <row r="52" spans="1:22" s="5" customFormat="1" ht="69" customHeight="1" x14ac:dyDescent="0.3">
      <c r="A52" s="33">
        <v>9</v>
      </c>
      <c r="B52" s="34" t="s">
        <v>376</v>
      </c>
      <c r="C52" s="30" t="s">
        <v>32</v>
      </c>
      <c r="D52" s="30" t="s">
        <v>18</v>
      </c>
      <c r="E52" s="31">
        <f>Таблица44672342[[#This Row],[Столбец8]]+Таблица44672342[[#This Row],[Столбец11]]+Таблица44672342[[#This Row],[Столбец14]]+Таблица44672342[[#This Row],[Столбец17]]</f>
        <v>44689.9</v>
      </c>
      <c r="F52" s="31">
        <f>Таблица44672342[[#This Row],[Столбец9]]+Таблица44672342[[#This Row],[Столбец12]]+Таблица44672342[[#This Row],[Столбец15]]+Таблица44672342[[#This Row],[Столбец18]]</f>
        <v>9163.92</v>
      </c>
      <c r="G52" s="35">
        <f>Таблица44672342[[#This Row],[Столбец6]]/Таблица44672342[[#This Row],[Столбец5]]*100</f>
        <v>20.505572847556159</v>
      </c>
      <c r="H52" s="35">
        <v>44689.9</v>
      </c>
      <c r="I52" s="35">
        <v>9163.92</v>
      </c>
      <c r="J52" s="35">
        <f>Таблица44672342[[#This Row],[Столбец9]]/Таблица44672342[[#This Row],[Столбец8]]*100</f>
        <v>20.505572847556159</v>
      </c>
      <c r="K52" s="35"/>
      <c r="L52" s="35"/>
      <c r="M52" s="35"/>
      <c r="N52" s="35"/>
      <c r="O52" s="35"/>
      <c r="P52" s="35"/>
      <c r="Q52" s="35"/>
      <c r="R52" s="82"/>
      <c r="S52" s="82"/>
      <c r="T52" s="16"/>
      <c r="U52" s="102"/>
      <c r="V52" s="110"/>
    </row>
    <row r="53" spans="1:22" ht="81.599999999999994" customHeight="1" x14ac:dyDescent="0.3">
      <c r="A53" s="33">
        <v>10</v>
      </c>
      <c r="B53" s="34" t="s">
        <v>306</v>
      </c>
      <c r="C53" s="30" t="s">
        <v>33</v>
      </c>
      <c r="D53" s="30" t="s">
        <v>19</v>
      </c>
      <c r="E53" s="31">
        <f>Таблица44672342[[#This Row],[Столбец8]]+Таблица44672342[[#This Row],[Столбец11]]+Таблица44672342[[#This Row],[Столбец14]]+Таблица44672342[[#This Row],[Столбец17]]</f>
        <v>123586</v>
      </c>
      <c r="F53" s="31">
        <f>Таблица44672342[[#This Row],[Столбец9]]+Таблица44672342[[#This Row],[Столбец12]]+Таблица44672342[[#This Row],[Столбец15]]+Таблица44672342[[#This Row],[Столбец18]]</f>
        <v>123410</v>
      </c>
      <c r="G53" s="35">
        <f>Таблица44672342[[#This Row],[Столбец6]]/Таблица44672342[[#This Row],[Столбец5]]*100</f>
        <v>99.857589047303094</v>
      </c>
      <c r="H53" s="35">
        <v>123586</v>
      </c>
      <c r="I53" s="35">
        <v>123410</v>
      </c>
      <c r="J53" s="35">
        <f>Таблица44672342[[#This Row],[Столбец9]]/Таблица44672342[[#This Row],[Столбец8]]*100</f>
        <v>99.857589047303094</v>
      </c>
      <c r="K53" s="35"/>
      <c r="L53" s="35"/>
      <c r="M53" s="35"/>
      <c r="N53" s="35"/>
      <c r="O53" s="35"/>
      <c r="P53" s="35"/>
      <c r="Q53" s="35"/>
      <c r="R53" s="82"/>
      <c r="S53" s="82"/>
      <c r="T53" s="16" t="s">
        <v>209</v>
      </c>
      <c r="U53" s="102"/>
      <c r="V53" s="110"/>
    </row>
    <row r="54" spans="1:22" ht="66" customHeight="1" x14ac:dyDescent="0.3">
      <c r="A54" s="33">
        <v>11</v>
      </c>
      <c r="B54" s="48" t="s">
        <v>300</v>
      </c>
      <c r="C54" s="43" t="s">
        <v>34</v>
      </c>
      <c r="D54" s="43" t="s">
        <v>20</v>
      </c>
      <c r="E54" s="31">
        <f>Таблица44672342[[#This Row],[Столбец8]]+Таблица44672342[[#This Row],[Столбец11]]+Таблица44672342[[#This Row],[Столбец14]]+Таблица44672342[[#This Row],[Столбец17]]</f>
        <v>13016770.541999999</v>
      </c>
      <c r="F54" s="31">
        <f>Таблица44672342[[#This Row],[Столбец9]]+Таблица44672342[[#This Row],[Столбец12]]+Таблица44672342[[#This Row],[Столбец15]]+Таблица44672342[[#This Row],[Столбец18]]</f>
        <v>12842266.34</v>
      </c>
      <c r="G54" s="35">
        <f>Таблица44672342[[#This Row],[Столбец6]]/Таблица44672342[[#This Row],[Столбец5]]*100</f>
        <v>98.659389428146227</v>
      </c>
      <c r="H54" s="31">
        <f>H55+H63+H64+H65+H66+H67+H68</f>
        <v>12667831.842</v>
      </c>
      <c r="I54" s="31">
        <f t="shared" ref="I54:S54" si="6">I55+I63+I64+I65+I66+I67+I68</f>
        <v>12677081.640000001</v>
      </c>
      <c r="J54" s="35">
        <f>Таблица44672342[[#This Row],[Столбец9]]/Таблица44672342[[#This Row],[Столбец8]]*100</f>
        <v>100.07301800430703</v>
      </c>
      <c r="K54" s="31">
        <f t="shared" si="6"/>
        <v>322216.2</v>
      </c>
      <c r="L54" s="31">
        <f t="shared" si="6"/>
        <v>165184.70000000001</v>
      </c>
      <c r="M54" s="35">
        <f>Таблица44672342[[#This Row],[Столбец12]]/Таблица44672342[[#This Row],[Столбец11]]*100</f>
        <v>51.265175369829329</v>
      </c>
      <c r="N54" s="31">
        <f t="shared" si="6"/>
        <v>747.5</v>
      </c>
      <c r="O54" s="31">
        <f t="shared" si="6"/>
        <v>0</v>
      </c>
      <c r="P54" s="31">
        <f t="shared" si="6"/>
        <v>0</v>
      </c>
      <c r="Q54" s="31">
        <f t="shared" si="6"/>
        <v>25975</v>
      </c>
      <c r="R54" s="31">
        <f t="shared" si="6"/>
        <v>0</v>
      </c>
      <c r="S54" s="31">
        <f t="shared" si="6"/>
        <v>0</v>
      </c>
      <c r="T54" s="16"/>
      <c r="U54" s="102"/>
      <c r="V54" s="110"/>
    </row>
    <row r="55" spans="1:22" ht="70.2" customHeight="1" x14ac:dyDescent="0.3">
      <c r="A55" s="55" t="s">
        <v>183</v>
      </c>
      <c r="B55" s="56" t="s">
        <v>301</v>
      </c>
      <c r="C55" s="57"/>
      <c r="D55" s="57"/>
      <c r="E55" s="32">
        <f>Таблица44672342[[#This Row],[Столбец8]]+Таблица44672342[[#This Row],[Столбец11]]+Таблица44672342[[#This Row],[Столбец14]]+Таблица44672342[[#This Row],[Столбец17]]</f>
        <v>1245971.3999999999</v>
      </c>
      <c r="F55" s="32">
        <f>Таблица44672342[[#This Row],[Столбец9]]+Таблица44672342[[#This Row],[Столбец12]]+Таблица44672342[[#This Row],[Столбец15]]+Таблица44672342[[#This Row],[Столбец18]]</f>
        <v>918425.54</v>
      </c>
      <c r="G55" s="22">
        <f>Таблица44672342[[#This Row],[Столбец6]]/Таблица44672342[[#This Row],[Столбец5]]*100</f>
        <v>73.711606863528331</v>
      </c>
      <c r="H55" s="32">
        <f>H56+H57+H58+H59+H60+H61+H62</f>
        <v>1245971.3999999999</v>
      </c>
      <c r="I55" s="32">
        <f t="shared" ref="I55:S55" si="7">I56+I57+I58+I59+I60+I61+I62</f>
        <v>918425.54</v>
      </c>
      <c r="J55" s="22">
        <f>Таблица44672342[[#This Row],[Столбец9]]/Таблица44672342[[#This Row],[Столбец8]]*100</f>
        <v>73.711606863528331</v>
      </c>
      <c r="K55" s="32">
        <f t="shared" si="7"/>
        <v>0</v>
      </c>
      <c r="L55" s="32">
        <f t="shared" si="7"/>
        <v>0</v>
      </c>
      <c r="M55" s="22"/>
      <c r="N55" s="32">
        <f t="shared" si="7"/>
        <v>0</v>
      </c>
      <c r="O55" s="32">
        <f t="shared" si="7"/>
        <v>0</v>
      </c>
      <c r="P55" s="32">
        <f t="shared" si="7"/>
        <v>0</v>
      </c>
      <c r="Q55" s="32">
        <f t="shared" si="7"/>
        <v>0</v>
      </c>
      <c r="R55" s="32">
        <f t="shared" si="7"/>
        <v>0</v>
      </c>
      <c r="S55" s="32">
        <f t="shared" si="7"/>
        <v>0</v>
      </c>
      <c r="T55" s="16"/>
      <c r="U55" s="102"/>
      <c r="V55" s="110"/>
    </row>
    <row r="56" spans="1:22" ht="48.75" customHeight="1" x14ac:dyDescent="0.3">
      <c r="A56" s="55"/>
      <c r="B56" s="58" t="s">
        <v>62</v>
      </c>
      <c r="C56" s="57"/>
      <c r="D56" s="63"/>
      <c r="E56" s="26">
        <f>Таблица44672342[[#This Row],[Столбец8]]+Таблица44672342[[#This Row],[Столбец11]]+Таблица44672342[[#This Row],[Столбец14]]+Таблица44672342[[#This Row],[Столбец17]]</f>
        <v>396971.5</v>
      </c>
      <c r="F56" s="32">
        <f>Таблица44672342[[#This Row],[Столбец9]]+Таблица44672342[[#This Row],[Столбец12]]+Таблица44672342[[#This Row],[Столбец15]]+Таблица44672342[[#This Row],[Столбец18]]</f>
        <v>436796.3</v>
      </c>
      <c r="G56" s="22">
        <f>Таблица44672342[[#This Row],[Столбец6]]/Таблица44672342[[#This Row],[Столбец5]]*100</f>
        <v>110.03215596081834</v>
      </c>
      <c r="H56" s="26">
        <v>396971.5</v>
      </c>
      <c r="I56" s="26">
        <v>436796.3</v>
      </c>
      <c r="J56" s="22">
        <f>Таблица44672342[[#This Row],[Столбец9]]/Таблица44672342[[#This Row],[Столбец8]]*100</f>
        <v>110.03215596081834</v>
      </c>
      <c r="K56" s="26"/>
      <c r="L56" s="26"/>
      <c r="M56" s="22"/>
      <c r="N56" s="26"/>
      <c r="O56" s="26"/>
      <c r="P56" s="26"/>
      <c r="Q56" s="26"/>
      <c r="R56" s="72"/>
      <c r="S56" s="72"/>
      <c r="T56" s="16"/>
      <c r="U56" s="102"/>
      <c r="V56" s="110"/>
    </row>
    <row r="57" spans="1:22" ht="54" customHeight="1" x14ac:dyDescent="0.3">
      <c r="A57" s="55"/>
      <c r="B57" s="58" t="s">
        <v>63</v>
      </c>
      <c r="C57" s="57"/>
      <c r="D57" s="63"/>
      <c r="E57" s="26">
        <f>Таблица44672342[[#This Row],[Столбец8]]+Таблица44672342[[#This Row],[Столбец11]]+Таблица44672342[[#This Row],[Столбец14]]+Таблица44672342[[#This Row],[Столбец17]]</f>
        <v>375922.8</v>
      </c>
      <c r="F57" s="32">
        <f>Таблица44672342[[#This Row],[Столбец9]]+Таблица44672342[[#This Row],[Столбец12]]+Таблица44672342[[#This Row],[Столбец15]]+Таблица44672342[[#This Row],[Столбец18]]</f>
        <v>234170</v>
      </c>
      <c r="G57" s="22">
        <f>Таблица44672342[[#This Row],[Столбец6]]/Таблица44672342[[#This Row],[Столбец5]]*100</f>
        <v>62.29204506882796</v>
      </c>
      <c r="H57" s="26">
        <v>375922.8</v>
      </c>
      <c r="I57" s="26">
        <v>234170</v>
      </c>
      <c r="J57" s="22">
        <f>Таблица44672342[[#This Row],[Столбец9]]/Таблица44672342[[#This Row],[Столбец8]]*100</f>
        <v>62.29204506882796</v>
      </c>
      <c r="K57" s="26"/>
      <c r="L57" s="26"/>
      <c r="M57" s="22"/>
      <c r="N57" s="26"/>
      <c r="O57" s="26"/>
      <c r="P57" s="26"/>
      <c r="Q57" s="26"/>
      <c r="R57" s="72"/>
      <c r="S57" s="72"/>
      <c r="T57" s="16"/>
      <c r="U57" s="102"/>
      <c r="V57" s="110"/>
    </row>
    <row r="58" spans="1:22" ht="54" customHeight="1" x14ac:dyDescent="0.3">
      <c r="A58" s="55"/>
      <c r="B58" s="58" t="s">
        <v>64</v>
      </c>
      <c r="C58" s="57"/>
      <c r="D58" s="64"/>
      <c r="E58" s="26">
        <f>Таблица44672342[[#This Row],[Столбец8]]+Таблица44672342[[#This Row],[Столбец11]]+Таблица44672342[[#This Row],[Столбец14]]+Таблица44672342[[#This Row],[Столбец17]]</f>
        <v>289635.20000000001</v>
      </c>
      <c r="F58" s="32">
        <f>Таблица44672342[[#This Row],[Столбец9]]+Таблица44672342[[#This Row],[Столбец12]]+Таблица44672342[[#This Row],[Столбец15]]+Таблица44672342[[#This Row],[Столбец18]]</f>
        <v>70926.2</v>
      </c>
      <c r="G58" s="22">
        <f>Таблица44672342[[#This Row],[Столбец6]]/Таблица44672342[[#This Row],[Столбец5]]*100</f>
        <v>24.488114704290084</v>
      </c>
      <c r="H58" s="26">
        <v>289635.20000000001</v>
      </c>
      <c r="I58" s="26">
        <v>70926.2</v>
      </c>
      <c r="J58" s="22">
        <f>Таблица44672342[[#This Row],[Столбец9]]/Таблица44672342[[#This Row],[Столбец8]]*100</f>
        <v>24.488114704290084</v>
      </c>
      <c r="K58" s="26"/>
      <c r="L58" s="26"/>
      <c r="M58" s="22"/>
      <c r="N58" s="26"/>
      <c r="O58" s="26"/>
      <c r="P58" s="26"/>
      <c r="Q58" s="26"/>
      <c r="R58" s="72"/>
      <c r="S58" s="72"/>
      <c r="T58" s="16" t="s">
        <v>209</v>
      </c>
      <c r="U58" s="102"/>
      <c r="V58" s="110"/>
    </row>
    <row r="59" spans="1:22" ht="60.75" customHeight="1" x14ac:dyDescent="0.3">
      <c r="A59" s="55"/>
      <c r="B59" s="58" t="s">
        <v>65</v>
      </c>
      <c r="C59" s="57"/>
      <c r="D59" s="57"/>
      <c r="E59" s="26">
        <f>Таблица44672342[[#This Row],[Столбец8]]+Таблица44672342[[#This Row],[Столбец11]]+Таблица44672342[[#This Row],[Столбец14]]+Таблица44672342[[#This Row],[Столбец17]]</f>
        <v>28208</v>
      </c>
      <c r="F59" s="32">
        <f>Таблица44672342[[#This Row],[Столбец9]]+Таблица44672342[[#This Row],[Столбец12]]+Таблица44672342[[#This Row],[Столбец15]]+Таблица44672342[[#This Row],[Столбец18]]</f>
        <v>32091.52</v>
      </c>
      <c r="G59" s="22">
        <f>Таблица44672342[[#This Row],[Столбец6]]/Таблица44672342[[#This Row],[Столбец5]]*100</f>
        <v>113.76744186046513</v>
      </c>
      <c r="H59" s="26">
        <v>28208</v>
      </c>
      <c r="I59" s="26">
        <v>32091.52</v>
      </c>
      <c r="J59" s="22">
        <f>Таблица44672342[[#This Row],[Столбец9]]/Таблица44672342[[#This Row],[Столбец8]]*100</f>
        <v>113.76744186046513</v>
      </c>
      <c r="K59" s="26"/>
      <c r="L59" s="26"/>
      <c r="M59" s="22"/>
      <c r="N59" s="26"/>
      <c r="O59" s="26"/>
      <c r="P59" s="26"/>
      <c r="Q59" s="26"/>
      <c r="R59" s="72"/>
      <c r="S59" s="72"/>
      <c r="T59" s="16"/>
      <c r="U59" s="102"/>
      <c r="V59" s="110"/>
    </row>
    <row r="60" spans="1:22" ht="63" customHeight="1" x14ac:dyDescent="0.3">
      <c r="A60" s="55"/>
      <c r="B60" s="58" t="s">
        <v>66</v>
      </c>
      <c r="C60" s="57"/>
      <c r="D60" s="57"/>
      <c r="E60" s="26">
        <f>Таблица44672342[[#This Row],[Столбец8]]+Таблица44672342[[#This Row],[Столбец11]]+Таблица44672342[[#This Row],[Столбец14]]+Таблица44672342[[#This Row],[Столбец17]]</f>
        <v>108475.5</v>
      </c>
      <c r="F60" s="32">
        <f>Таблица44672342[[#This Row],[Столбец9]]+Таблица44672342[[#This Row],[Столбец12]]+Таблица44672342[[#This Row],[Столбец15]]+Таблица44672342[[#This Row],[Столбец18]]</f>
        <v>122789.32</v>
      </c>
      <c r="G60" s="22">
        <f>Таблица44672342[[#This Row],[Столбец6]]/Таблица44672342[[#This Row],[Столбец5]]*100</f>
        <v>113.19544044507745</v>
      </c>
      <c r="H60" s="26">
        <v>108475.5</v>
      </c>
      <c r="I60" s="26">
        <v>122789.32</v>
      </c>
      <c r="J60" s="22">
        <f>Таблица44672342[[#This Row],[Столбец9]]/Таблица44672342[[#This Row],[Столбец8]]*100</f>
        <v>113.19544044507745</v>
      </c>
      <c r="K60" s="26"/>
      <c r="L60" s="26"/>
      <c r="M60" s="22"/>
      <c r="N60" s="26"/>
      <c r="O60" s="26"/>
      <c r="P60" s="26"/>
      <c r="Q60" s="26"/>
      <c r="R60" s="72"/>
      <c r="S60" s="72"/>
      <c r="T60" s="16"/>
      <c r="U60" s="102"/>
      <c r="V60" s="110"/>
    </row>
    <row r="61" spans="1:22" ht="61.2" customHeight="1" x14ac:dyDescent="0.3">
      <c r="A61" s="55"/>
      <c r="B61" s="58" t="s">
        <v>67</v>
      </c>
      <c r="C61" s="57"/>
      <c r="D61" s="57"/>
      <c r="E61" s="26">
        <f>Таблица44672342[[#This Row],[Столбец8]]+Таблица44672342[[#This Row],[Столбец11]]+Таблица44672342[[#This Row],[Столбец14]]+Таблица44672342[[#This Row],[Столбец17]]</f>
        <v>1990</v>
      </c>
      <c r="F61" s="32">
        <f>Таблица44672342[[#This Row],[Столбец9]]+Таблица44672342[[#This Row],[Столбец12]]+Таблица44672342[[#This Row],[Столбец15]]+Таблица44672342[[#This Row],[Столбец18]]</f>
        <v>0</v>
      </c>
      <c r="G61" s="22">
        <f>Таблица44672342[[#This Row],[Столбец6]]/Таблица44672342[[#This Row],[Столбец5]]*100</f>
        <v>0</v>
      </c>
      <c r="H61" s="26">
        <v>1990</v>
      </c>
      <c r="I61" s="26"/>
      <c r="J61" s="22">
        <f>Таблица44672342[[#This Row],[Столбец9]]/Таблица44672342[[#This Row],[Столбец8]]*100</f>
        <v>0</v>
      </c>
      <c r="K61" s="26"/>
      <c r="L61" s="26"/>
      <c r="M61" s="22"/>
      <c r="N61" s="26"/>
      <c r="O61" s="26"/>
      <c r="P61" s="26"/>
      <c r="Q61" s="26"/>
      <c r="R61" s="72"/>
      <c r="S61" s="72"/>
      <c r="T61" s="16"/>
      <c r="U61" s="102"/>
      <c r="V61" s="110"/>
    </row>
    <row r="62" spans="1:22" ht="61.2" customHeight="1" x14ac:dyDescent="0.3">
      <c r="A62" s="55"/>
      <c r="B62" s="58" t="s">
        <v>68</v>
      </c>
      <c r="C62" s="57"/>
      <c r="D62" s="57"/>
      <c r="E62" s="26">
        <f>Таблица44672342[[#This Row],[Столбец8]]+Таблица44672342[[#This Row],[Столбец11]]+Таблица44672342[[#This Row],[Столбец14]]+Таблица44672342[[#This Row],[Столбец17]]</f>
        <v>44768.4</v>
      </c>
      <c r="F62" s="32">
        <f>Таблица44672342[[#This Row],[Столбец9]]+Таблица44672342[[#This Row],[Столбец12]]+Таблица44672342[[#This Row],[Столбец15]]+Таблица44672342[[#This Row],[Столбец18]]</f>
        <v>21652.2</v>
      </c>
      <c r="G62" s="22">
        <f>Таблица44672342[[#This Row],[Столбец6]]/Таблица44672342[[#This Row],[Столбец5]]*100</f>
        <v>48.364918111882488</v>
      </c>
      <c r="H62" s="26">
        <v>44768.4</v>
      </c>
      <c r="I62" s="26">
        <v>21652.2</v>
      </c>
      <c r="J62" s="22">
        <f>Таблица44672342[[#This Row],[Столбец9]]/Таблица44672342[[#This Row],[Столбец8]]*100</f>
        <v>48.364918111882488</v>
      </c>
      <c r="K62" s="26"/>
      <c r="L62" s="26"/>
      <c r="M62" s="22"/>
      <c r="N62" s="26"/>
      <c r="O62" s="26"/>
      <c r="P62" s="26"/>
      <c r="Q62" s="26"/>
      <c r="R62" s="72"/>
      <c r="S62" s="72"/>
      <c r="T62" s="16" t="s">
        <v>206</v>
      </c>
      <c r="U62" s="102"/>
      <c r="V62" s="110"/>
    </row>
    <row r="63" spans="1:22" ht="61.2" customHeight="1" x14ac:dyDescent="0.3">
      <c r="A63" s="55" t="s">
        <v>132</v>
      </c>
      <c r="B63" s="56" t="s">
        <v>302</v>
      </c>
      <c r="C63" s="57"/>
      <c r="D63" s="57"/>
      <c r="E63" s="26">
        <f>Таблица44672342[[#This Row],[Столбец8]]+Таблица44672342[[#This Row],[Столбец11]]+Таблица44672342[[#This Row],[Столбец14]]+Таблица44672342[[#This Row],[Столбец17]]</f>
        <v>1274813.0220000001</v>
      </c>
      <c r="F63" s="32">
        <f>Таблица44672342[[#This Row],[Столбец9]]+Таблица44672342[[#This Row],[Столбец12]]+Таблица44672342[[#This Row],[Столбец15]]+Таблица44672342[[#This Row],[Столбец18]]</f>
        <v>1526405.3</v>
      </c>
      <c r="G63" s="22">
        <f>Таблица44672342[[#This Row],[Столбец6]]/Таблица44672342[[#This Row],[Столбец5]]*100</f>
        <v>119.73562190361748</v>
      </c>
      <c r="H63" s="26">
        <v>1001164.822</v>
      </c>
      <c r="I63" s="21">
        <v>1409788.6</v>
      </c>
      <c r="J63" s="22">
        <f>Таблица44672342[[#This Row],[Столбец9]]/Таблица44672342[[#This Row],[Столбец8]]*100</f>
        <v>140.8148357813555</v>
      </c>
      <c r="K63" s="26">
        <v>273648.2</v>
      </c>
      <c r="L63" s="26">
        <v>116616.7</v>
      </c>
      <c r="M63" s="22">
        <f>Таблица44672342[[#This Row],[Столбец12]]/Таблица44672342[[#This Row],[Столбец11]]*100</f>
        <v>42.615555300564736</v>
      </c>
      <c r="N63" s="26"/>
      <c r="O63" s="26"/>
      <c r="P63" s="26"/>
      <c r="Q63" s="26"/>
      <c r="R63" s="72"/>
      <c r="S63" s="72"/>
      <c r="T63" s="16"/>
      <c r="U63" s="102"/>
      <c r="V63" s="110"/>
    </row>
    <row r="64" spans="1:22" ht="70.2" customHeight="1" x14ac:dyDescent="0.3">
      <c r="A64" s="55" t="s">
        <v>133</v>
      </c>
      <c r="B64" s="56" t="s">
        <v>343</v>
      </c>
      <c r="C64" s="57"/>
      <c r="D64" s="57"/>
      <c r="E64" s="26">
        <f>Таблица44672342[[#This Row],[Столбец8]]+Таблица44672342[[#This Row],[Столбец11]]+Таблица44672342[[#This Row],[Столбец14]]+Таблица44672342[[#This Row],[Столбец17]]</f>
        <v>277247.86</v>
      </c>
      <c r="F64" s="32">
        <f>Таблица44672342[[#This Row],[Столбец9]]+Таблица44672342[[#This Row],[Столбец12]]+Таблица44672342[[#This Row],[Столбец15]]+Таблица44672342[[#This Row],[Столбец18]]</f>
        <v>190019.28</v>
      </c>
      <c r="G64" s="22">
        <f>Таблица44672342[[#This Row],[Столбец6]]/Таблица44672342[[#This Row],[Столбец5]]*100</f>
        <v>68.537690426176781</v>
      </c>
      <c r="H64" s="26">
        <v>258500.36</v>
      </c>
      <c r="I64" s="26">
        <v>190019.28</v>
      </c>
      <c r="J64" s="22">
        <f>Таблица44672342[[#This Row],[Столбец9]]/Таблица44672342[[#This Row],[Столбец8]]*100</f>
        <v>73.508323160555761</v>
      </c>
      <c r="K64" s="26"/>
      <c r="L64" s="26"/>
      <c r="M64" s="22"/>
      <c r="N64" s="26">
        <v>747.5</v>
      </c>
      <c r="O64" s="26">
        <v>0</v>
      </c>
      <c r="P64" s="26"/>
      <c r="Q64" s="26">
        <v>18000</v>
      </c>
      <c r="R64" s="72">
        <v>0</v>
      </c>
      <c r="S64" s="72"/>
      <c r="T64" s="16" t="s">
        <v>217</v>
      </c>
      <c r="U64" s="102"/>
      <c r="V64" s="110"/>
    </row>
    <row r="65" spans="1:22" ht="61.95" customHeight="1" x14ac:dyDescent="0.3">
      <c r="A65" s="55" t="s">
        <v>182</v>
      </c>
      <c r="B65" s="56" t="s">
        <v>303</v>
      </c>
      <c r="C65" s="57"/>
      <c r="D65" s="57"/>
      <c r="E65" s="26">
        <f>Таблица44672342[[#This Row],[Столбец8]]+Таблица44672342[[#This Row],[Столбец11]]+Таблица44672342[[#This Row],[Столбец14]]+Таблица44672342[[#This Row],[Столбец17]]</f>
        <v>85328</v>
      </c>
      <c r="F65" s="32">
        <f>Таблица44672342[[#This Row],[Столбец9]]+Таблица44672342[[#This Row],[Столбец12]]+Таблица44672342[[#This Row],[Столбец15]]+Таблица44672342[[#This Row],[Столбец18]]</f>
        <v>85328</v>
      </c>
      <c r="G65" s="22">
        <f>Таблица44672342[[#This Row],[Столбец6]]/Таблица44672342[[#This Row],[Столбец5]]*100</f>
        <v>100</v>
      </c>
      <c r="H65" s="26">
        <v>36760</v>
      </c>
      <c r="I65" s="26">
        <v>36760</v>
      </c>
      <c r="J65" s="22">
        <f>Таблица44672342[[#This Row],[Столбец9]]/Таблица44672342[[#This Row],[Столбец8]]*100</f>
        <v>100</v>
      </c>
      <c r="K65" s="26">
        <v>48568</v>
      </c>
      <c r="L65" s="26">
        <v>48568</v>
      </c>
      <c r="M65" s="22">
        <f>Таблица44672342[[#This Row],[Столбец12]]/Таблица44672342[[#This Row],[Столбец11]]*100</f>
        <v>100</v>
      </c>
      <c r="N65" s="26"/>
      <c r="O65" s="26"/>
      <c r="P65" s="26"/>
      <c r="Q65" s="26"/>
      <c r="R65" s="72"/>
      <c r="S65" s="72"/>
      <c r="T65" s="16"/>
      <c r="U65" s="102"/>
      <c r="V65" s="110"/>
    </row>
    <row r="66" spans="1:22" ht="66" customHeight="1" x14ac:dyDescent="0.3">
      <c r="A66" s="55" t="s">
        <v>181</v>
      </c>
      <c r="B66" s="56" t="s">
        <v>304</v>
      </c>
      <c r="C66" s="57"/>
      <c r="D66" s="57"/>
      <c r="E66" s="26">
        <f>Таблица44672342[[#This Row],[Столбец8]]+Таблица44672342[[#This Row],[Столбец11]]+Таблица44672342[[#This Row],[Столбец14]]+Таблица44672342[[#This Row],[Столбец17]]</f>
        <v>4000</v>
      </c>
      <c r="F66" s="32">
        <f>Таблица44672342[[#This Row],[Столбец9]]+Таблица44672342[[#This Row],[Столбец12]]+Таблица44672342[[#This Row],[Столбец15]]+Таблица44672342[[#This Row],[Столбец18]]</f>
        <v>0</v>
      </c>
      <c r="G66" s="22">
        <f>Таблица44672342[[#This Row],[Столбец6]]/Таблица44672342[[#This Row],[Столбец5]]*100</f>
        <v>0</v>
      </c>
      <c r="H66" s="26"/>
      <c r="I66" s="26"/>
      <c r="J66" s="22"/>
      <c r="K66" s="26"/>
      <c r="L66" s="26"/>
      <c r="M66" s="22"/>
      <c r="N66" s="26"/>
      <c r="O66" s="26"/>
      <c r="P66" s="26"/>
      <c r="Q66" s="26">
        <v>4000</v>
      </c>
      <c r="R66" s="72"/>
      <c r="S66" s="72"/>
      <c r="T66" s="16"/>
      <c r="U66" s="102"/>
      <c r="V66" s="110"/>
    </row>
    <row r="67" spans="1:22" ht="67.95" customHeight="1" x14ac:dyDescent="0.3">
      <c r="A67" s="55" t="s">
        <v>180</v>
      </c>
      <c r="B67" s="36" t="s">
        <v>305</v>
      </c>
      <c r="C67" s="38"/>
      <c r="D67" s="38"/>
      <c r="E67" s="26">
        <f>Таблица44672342[[#This Row],[Столбец8]]+Таблица44672342[[#This Row],[Столбец11]]+Таблица44672342[[#This Row],[Столбец14]]+Таблица44672342[[#This Row],[Столбец17]]</f>
        <v>19798.36</v>
      </c>
      <c r="F67" s="32">
        <f>Таблица44672342[[#This Row],[Столбец9]]+Таблица44672342[[#This Row],[Столбец12]]+Таблица44672342[[#This Row],[Столбец15]]+Таблица44672342[[#This Row],[Столбец18]]</f>
        <v>12476.32</v>
      </c>
      <c r="G67" s="22">
        <f>Таблица44672342[[#This Row],[Столбец6]]/Таблица44672342[[#This Row],[Столбец5]]*100</f>
        <v>63.016936756377795</v>
      </c>
      <c r="H67" s="32">
        <v>15823.36</v>
      </c>
      <c r="I67" s="32">
        <v>12476.32</v>
      </c>
      <c r="J67" s="22">
        <f>Таблица44672342[[#This Row],[Столбец9]]/Таблица44672342[[#This Row],[Столбец8]]*100</f>
        <v>78.847476136547485</v>
      </c>
      <c r="K67" s="32"/>
      <c r="L67" s="26"/>
      <c r="M67" s="22"/>
      <c r="N67" s="32"/>
      <c r="O67" s="32"/>
      <c r="P67" s="32"/>
      <c r="Q67" s="32">
        <v>3975</v>
      </c>
      <c r="R67" s="70"/>
      <c r="S67" s="70"/>
      <c r="T67" s="16" t="s">
        <v>216</v>
      </c>
      <c r="U67" s="102"/>
      <c r="V67" s="110"/>
    </row>
    <row r="68" spans="1:22" s="7" customFormat="1" ht="97.95" customHeight="1" x14ac:dyDescent="0.3">
      <c r="A68" s="55" t="s">
        <v>185</v>
      </c>
      <c r="B68" s="36" t="s">
        <v>344</v>
      </c>
      <c r="C68" s="38"/>
      <c r="D68" s="38"/>
      <c r="E68" s="26">
        <f>Таблица44672342[[#This Row],[Столбец8]]+Таблица44672342[[#This Row],[Столбец11]]+Таблица44672342[[#This Row],[Столбец14]]+Таблица44672342[[#This Row],[Столбец17]]</f>
        <v>10109611.9</v>
      </c>
      <c r="F68" s="32">
        <f>Таблица44672342[[#This Row],[Столбец9]]+Таблица44672342[[#This Row],[Столбец12]]+Таблица44672342[[#This Row],[Столбец15]]+Таблица44672342[[#This Row],[Столбец18]]</f>
        <v>10109611.9</v>
      </c>
      <c r="G68" s="22">
        <f>Таблица44672342[[#This Row],[Столбец6]]/Таблица44672342[[#This Row],[Столбец5]]*100</f>
        <v>100</v>
      </c>
      <c r="H68" s="26">
        <v>10109611.9</v>
      </c>
      <c r="I68" s="32">
        <v>10109611.9</v>
      </c>
      <c r="J68" s="22">
        <f>Таблица44672342[[#This Row],[Столбец9]]/Таблица44672342[[#This Row],[Столбец8]]*100</f>
        <v>100</v>
      </c>
      <c r="K68" s="32"/>
      <c r="L68" s="32"/>
      <c r="M68" s="22"/>
      <c r="N68" s="32"/>
      <c r="O68" s="32"/>
      <c r="P68" s="32"/>
      <c r="Q68" s="32"/>
      <c r="R68" s="70"/>
      <c r="S68" s="70"/>
      <c r="T68" s="16"/>
      <c r="U68" s="102"/>
      <c r="V68" s="110"/>
    </row>
    <row r="69" spans="1:22" s="8" customFormat="1" ht="117" customHeight="1" x14ac:dyDescent="0.3">
      <c r="A69" s="33" t="s">
        <v>99</v>
      </c>
      <c r="B69" s="48" t="s">
        <v>278</v>
      </c>
      <c r="C69" s="43" t="s">
        <v>35</v>
      </c>
      <c r="D69" s="30" t="s">
        <v>171</v>
      </c>
      <c r="E69" s="31">
        <f>Таблица44672342[[#This Row],[Столбец8]]+Таблица44672342[[#This Row],[Столбец11]]+Таблица44672342[[#This Row],[Столбец14]]+Таблица44672342[[#This Row],[Столбец17]]</f>
        <v>2837436.1</v>
      </c>
      <c r="F69" s="31">
        <f>Таблица44672342[[#This Row],[Столбец9]]+Таблица44672342[[#This Row],[Столбец12]]+Таблица44672342[[#This Row],[Столбец15]]+Таблица44672342[[#This Row],[Столбец18]]</f>
        <v>4085556.9</v>
      </c>
      <c r="G69" s="35">
        <f>Таблица44672342[[#This Row],[Столбец6]]/Таблица44672342[[#This Row],[Столбец5]]*100</f>
        <v>143.98762671695056</v>
      </c>
      <c r="H69" s="44">
        <f>H70+H71+H72+H73+H74</f>
        <v>1880182</v>
      </c>
      <c r="I69" s="44">
        <f t="shared" ref="I69:R69" si="8">I70+I71+I72+I73+I74</f>
        <v>969813.6</v>
      </c>
      <c r="J69" s="35">
        <f>Таблица44672342[[#This Row],[Столбец9]]/Таблица44672342[[#This Row],[Столбец8]]*100</f>
        <v>51.580836323292104</v>
      </c>
      <c r="K69" s="44">
        <f t="shared" si="8"/>
        <v>0</v>
      </c>
      <c r="L69" s="44">
        <f t="shared" si="8"/>
        <v>2764774.15</v>
      </c>
      <c r="M69" s="35"/>
      <c r="N69" s="44">
        <f t="shared" si="8"/>
        <v>803654.1</v>
      </c>
      <c r="O69" s="44">
        <f t="shared" si="8"/>
        <v>274169.15000000002</v>
      </c>
      <c r="P69" s="44">
        <f>Таблица44672342[[#This Row],[Столбец15]]/Таблица44672342[[#This Row],[Столбец14]]*100</f>
        <v>34.115317771663214</v>
      </c>
      <c r="Q69" s="44">
        <f t="shared" si="8"/>
        <v>153600</v>
      </c>
      <c r="R69" s="44">
        <f t="shared" si="8"/>
        <v>76800</v>
      </c>
      <c r="S69" s="44">
        <f>Таблица44672342[[#This Row],[Столбец18]]/Таблица44672342[[#This Row],[Столбец17]]*100</f>
        <v>50</v>
      </c>
      <c r="T69" s="16" t="s">
        <v>197</v>
      </c>
      <c r="U69" s="102"/>
      <c r="V69" s="113"/>
    </row>
    <row r="70" spans="1:22" s="8" customFormat="1" ht="58.95" customHeight="1" x14ac:dyDescent="0.3">
      <c r="A70" s="53" t="s">
        <v>100</v>
      </c>
      <c r="B70" s="46" t="s">
        <v>279</v>
      </c>
      <c r="C70" s="47"/>
      <c r="D70" s="21"/>
      <c r="E70" s="26">
        <f>Таблица44672342[[#This Row],[Столбец8]]+Таблица44672342[[#This Row],[Столбец11]]+Таблица44672342[[#This Row],[Столбец14]]+Таблица44672342[[#This Row],[Столбец17]]</f>
        <v>1383684.1</v>
      </c>
      <c r="F70" s="26">
        <f>Таблица44672342[[#This Row],[Столбец9]]+Таблица44672342[[#This Row],[Столбец12]]+Таблица44672342[[#This Row],[Столбец15]]+Таблица44672342[[#This Row],[Столбец18]]</f>
        <v>3276810.95</v>
      </c>
      <c r="G70" s="22">
        <f>Таблица44672342[[#This Row],[Столбец6]]/Таблица44672342[[#This Row],[Столбец5]]*100</f>
        <v>236.8178509820269</v>
      </c>
      <c r="H70" s="21">
        <v>1164321.8</v>
      </c>
      <c r="I70" s="21">
        <v>488832.37</v>
      </c>
      <c r="J70" s="22">
        <f>Таблица44672342[[#This Row],[Столбец9]]/Таблица44672342[[#This Row],[Столбец8]]*100</f>
        <v>41.984301075527398</v>
      </c>
      <c r="K70" s="21"/>
      <c r="L70" s="21">
        <v>2756230.25</v>
      </c>
      <c r="M70" s="22"/>
      <c r="N70" s="21">
        <v>219362.3</v>
      </c>
      <c r="O70" s="21">
        <v>31748.33</v>
      </c>
      <c r="P70" s="21">
        <f>Таблица44672342[[#This Row],[Столбец15]]/Таблица44672342[[#This Row],[Столбец14]]*100</f>
        <v>14.473011087137582</v>
      </c>
      <c r="Q70" s="21"/>
      <c r="R70" s="78"/>
      <c r="S70" s="78"/>
      <c r="T70" s="16"/>
      <c r="U70" s="102"/>
      <c r="V70" s="113"/>
    </row>
    <row r="71" spans="1:22" ht="97.95" customHeight="1" x14ac:dyDescent="0.3">
      <c r="A71" s="53" t="s">
        <v>101</v>
      </c>
      <c r="B71" s="46" t="s">
        <v>280</v>
      </c>
      <c r="C71" s="47"/>
      <c r="D71" s="47"/>
      <c r="E71" s="26">
        <f>Таблица44672342[[#This Row],[Столбец8]]+Таблица44672342[[#This Row],[Столбец11]]+Таблица44672342[[#This Row],[Столбец14]]+Таблица44672342[[#This Row],[Столбец17]]</f>
        <v>474116.6</v>
      </c>
      <c r="F71" s="26">
        <f>Таблица44672342[[#This Row],[Столбец9]]+Таблица44672342[[#This Row],[Столбец12]]+Таблица44672342[[#This Row],[Столбец15]]+Таблица44672342[[#This Row],[Столбец18]]</f>
        <v>265049.57999999996</v>
      </c>
      <c r="G71" s="22">
        <f>Таблица44672342[[#This Row],[Столбец6]]/Таблица44672342[[#This Row],[Столбец5]]*100</f>
        <v>55.90388102842212</v>
      </c>
      <c r="H71" s="21">
        <v>474116.6</v>
      </c>
      <c r="I71" s="21">
        <v>250311.08</v>
      </c>
      <c r="J71" s="22">
        <f>Таблица44672342[[#This Row],[Столбец9]]/Таблица44672342[[#This Row],[Столбец8]]*100</f>
        <v>52.795257537913663</v>
      </c>
      <c r="K71" s="21"/>
      <c r="L71" s="21">
        <v>8543.9</v>
      </c>
      <c r="M71" s="22"/>
      <c r="N71" s="21"/>
      <c r="O71" s="21">
        <v>6194.6</v>
      </c>
      <c r="P71" s="21"/>
      <c r="Q71" s="21"/>
      <c r="R71" s="78"/>
      <c r="S71" s="78"/>
      <c r="T71" s="89"/>
      <c r="U71" s="104"/>
      <c r="V71" s="113"/>
    </row>
    <row r="72" spans="1:22" s="5" customFormat="1" ht="59.4" customHeight="1" x14ac:dyDescent="0.3">
      <c r="A72" s="53" t="s">
        <v>102</v>
      </c>
      <c r="B72" s="56" t="s">
        <v>281</v>
      </c>
      <c r="C72" s="57"/>
      <c r="D72" s="57"/>
      <c r="E72" s="26">
        <f>Таблица44672342[[#This Row],[Столбец8]]+Таблица44672342[[#This Row],[Столбец11]]+Таблица44672342[[#This Row],[Столбец14]]+Таблица44672342[[#This Row],[Столбец17]]</f>
        <v>504452.4</v>
      </c>
      <c r="F72" s="26">
        <f>Таблица44672342[[#This Row],[Столбец9]]+Таблица44672342[[#This Row],[Столбец12]]+Таблица44672342[[#This Row],[Столбец15]]+Таблица44672342[[#This Row],[Столбец18]]</f>
        <v>202408.57</v>
      </c>
      <c r="G72" s="22">
        <f>Таблица44672342[[#This Row],[Столбец6]]/Таблица44672342[[#This Row],[Столбец5]]*100</f>
        <v>40.12441411716943</v>
      </c>
      <c r="H72" s="134"/>
      <c r="I72" s="134"/>
      <c r="J72" s="22"/>
      <c r="K72" s="26"/>
      <c r="L72" s="26"/>
      <c r="M72" s="22"/>
      <c r="N72" s="26">
        <v>504452.4</v>
      </c>
      <c r="O72" s="26">
        <v>202408.57</v>
      </c>
      <c r="P72" s="21">
        <f>Таблица44672342[[#This Row],[Столбец15]]/Таблица44672342[[#This Row],[Столбец14]]*100</f>
        <v>40.12441411716943</v>
      </c>
      <c r="Q72" s="26"/>
      <c r="R72" s="72"/>
      <c r="S72" s="78"/>
      <c r="T72" s="89"/>
      <c r="U72" s="104"/>
      <c r="V72" s="154"/>
    </row>
    <row r="73" spans="1:22" s="7" customFormat="1" ht="54" customHeight="1" x14ac:dyDescent="0.3">
      <c r="A73" s="53" t="s">
        <v>175</v>
      </c>
      <c r="B73" s="59" t="s">
        <v>222</v>
      </c>
      <c r="C73" s="92"/>
      <c r="D73" s="92"/>
      <c r="E73" s="26">
        <f>Таблица44672342[[#This Row],[Столбец8]]+Таблица44672342[[#This Row],[Столбец11]]+Таблица44672342[[#This Row],[Столбец14]]+Таблица44672342[[#This Row],[Столбец17]]</f>
        <v>198404</v>
      </c>
      <c r="F73" s="26">
        <f>Таблица44672342[[#This Row],[Столбец9]]+Таблица44672342[[#This Row],[Столбец12]]+Таблица44672342[[#This Row],[Столбец15]]+Таблица44672342[[#This Row],[Столбец18]]</f>
        <v>198404</v>
      </c>
      <c r="G73" s="22">
        <f>Таблица44672342[[#This Row],[Столбец6]]/Таблица44672342[[#This Row],[Столбец5]]*100</f>
        <v>100</v>
      </c>
      <c r="H73" s="22">
        <v>198404</v>
      </c>
      <c r="I73" s="22">
        <v>198404</v>
      </c>
      <c r="J73" s="22">
        <f>Таблица44672342[[#This Row],[Столбец9]]/Таблица44672342[[#This Row],[Столбец8]]*100</f>
        <v>100</v>
      </c>
      <c r="K73" s="22"/>
      <c r="L73" s="22"/>
      <c r="M73" s="22"/>
      <c r="N73" s="22"/>
      <c r="O73" s="22"/>
      <c r="P73" s="21"/>
      <c r="Q73" s="22"/>
      <c r="R73" s="95"/>
      <c r="S73" s="95"/>
      <c r="T73" s="89"/>
      <c r="U73" s="104"/>
      <c r="V73" s="110"/>
    </row>
    <row r="74" spans="1:22" s="8" customFormat="1" ht="77.400000000000006" customHeight="1" x14ac:dyDescent="0.3">
      <c r="A74" s="55" t="s">
        <v>221</v>
      </c>
      <c r="B74" s="36" t="s">
        <v>282</v>
      </c>
      <c r="C74" s="38"/>
      <c r="D74" s="38"/>
      <c r="E74" s="26">
        <f>Таблица44672342[[#This Row],[Столбец8]]+Таблица44672342[[#This Row],[Столбец11]]+Таблица44672342[[#This Row],[Столбец14]]+Таблица44672342[[#This Row],[Столбец17]]</f>
        <v>276779</v>
      </c>
      <c r="F74" s="26">
        <f>Таблица44672342[[#This Row],[Столбец9]]+Таблица44672342[[#This Row],[Столбец12]]+Таблица44672342[[#This Row],[Столбец15]]+Таблица44672342[[#This Row],[Столбец18]]</f>
        <v>142883.79999999999</v>
      </c>
      <c r="G74" s="22">
        <f>Таблица44672342[[#This Row],[Столбец6]]/Таблица44672342[[#This Row],[Столбец5]]*100</f>
        <v>51.62378648669155</v>
      </c>
      <c r="H74" s="32">
        <v>43339.6</v>
      </c>
      <c r="I74" s="32">
        <v>32266.15</v>
      </c>
      <c r="J74" s="22">
        <f>Таблица44672342[[#This Row],[Столбец9]]/Таблица44672342[[#This Row],[Столбец8]]*100</f>
        <v>74.449579599257959</v>
      </c>
      <c r="K74" s="32"/>
      <c r="L74" s="32"/>
      <c r="M74" s="22"/>
      <c r="N74" s="32">
        <v>79839.399999999994</v>
      </c>
      <c r="O74" s="32">
        <v>33817.65</v>
      </c>
      <c r="P74" s="21">
        <f>Таблица44672342[[#This Row],[Столбец15]]/Таблица44672342[[#This Row],[Столбец14]]*100</f>
        <v>42.357094366941638</v>
      </c>
      <c r="Q74" s="32">
        <v>153600</v>
      </c>
      <c r="R74" s="70">
        <v>76800</v>
      </c>
      <c r="S74" s="78">
        <f>Таблица44672342[[#This Row],[Столбец18]]/Таблица44672342[[#This Row],[Столбец17]]*100</f>
        <v>50</v>
      </c>
      <c r="T74" s="16"/>
      <c r="U74" s="102"/>
      <c r="V74" s="110"/>
    </row>
    <row r="75" spans="1:22" ht="107.4" customHeight="1" x14ac:dyDescent="0.3">
      <c r="A75" s="33" t="s">
        <v>391</v>
      </c>
      <c r="B75" s="34" t="s">
        <v>386</v>
      </c>
      <c r="C75" s="43" t="s">
        <v>36</v>
      </c>
      <c r="D75" s="43" t="s">
        <v>16</v>
      </c>
      <c r="E75" s="31">
        <f>Таблица44672342[[#This Row],[Столбец8]]+Таблица44672342[[#This Row],[Столбец11]]+Таблица44672342[[#This Row],[Столбец14]]+Таблица44672342[[#This Row],[Столбец17]]</f>
        <v>36849.85</v>
      </c>
      <c r="F75" s="31">
        <f>Таблица44672342[[#This Row],[Столбец9]]+Таблица44672342[[#This Row],[Столбец12]]+Таблица44672342[[#This Row],[Столбец15]]+Таблица44672342[[#This Row],[Столбец18]]</f>
        <v>36849.85</v>
      </c>
      <c r="G75" s="35">
        <f>Таблица44672342[[#This Row],[Столбец6]]/Таблица44672342[[#This Row],[Столбец5]]*100</f>
        <v>100</v>
      </c>
      <c r="H75" s="35">
        <v>36849.85</v>
      </c>
      <c r="I75" s="35">
        <v>36849.85</v>
      </c>
      <c r="J75" s="35">
        <f>Таблица44672342[[#This Row],[Столбец9]]/Таблица44672342[[#This Row],[Столбец8]]*100</f>
        <v>100</v>
      </c>
      <c r="K75" s="44"/>
      <c r="L75" s="44"/>
      <c r="M75" s="35"/>
      <c r="N75" s="44"/>
      <c r="O75" s="44"/>
      <c r="P75" s="44"/>
      <c r="Q75" s="44"/>
      <c r="R75" s="68"/>
      <c r="S75" s="65"/>
      <c r="T75" s="16"/>
      <c r="U75" s="102"/>
      <c r="V75" s="110"/>
    </row>
    <row r="76" spans="1:22" ht="74.400000000000006" customHeight="1" x14ac:dyDescent="0.3">
      <c r="A76" s="33">
        <v>14</v>
      </c>
      <c r="B76" s="34" t="s">
        <v>371</v>
      </c>
      <c r="C76" s="43" t="s">
        <v>37</v>
      </c>
      <c r="D76" s="43" t="s">
        <v>21</v>
      </c>
      <c r="E76" s="31">
        <f>Таблица44672342[[#This Row],[Столбец8]]+Таблица44672342[[#This Row],[Столбец11]]+Таблица44672342[[#This Row],[Столбец14]]+Таблица44672342[[#This Row],[Столбец17]]</f>
        <v>1800088.2</v>
      </c>
      <c r="F76" s="31">
        <f>Таблица44672342[[#This Row],[Столбец9]]+Таблица44672342[[#This Row],[Столбец12]]+Таблица44672342[[#This Row],[Столбец15]]+Таблица44672342[[#This Row],[Столбец18]]</f>
        <v>1800088.2</v>
      </c>
      <c r="G76" s="35">
        <f>Таблица44672342[[#This Row],[Столбец6]]/Таблица44672342[[#This Row],[Столбец5]]*100</f>
        <v>100</v>
      </c>
      <c r="H76" s="35">
        <v>8388</v>
      </c>
      <c r="I76" s="35">
        <v>8388</v>
      </c>
      <c r="J76" s="35">
        <f>Таблица44672342[[#This Row],[Столбец9]]/Таблица44672342[[#This Row],[Столбец8]]*100</f>
        <v>100</v>
      </c>
      <c r="K76" s="44"/>
      <c r="L76" s="44"/>
      <c r="M76" s="35"/>
      <c r="N76" s="44"/>
      <c r="O76" s="44"/>
      <c r="P76" s="44"/>
      <c r="Q76" s="44">
        <v>1791700.2</v>
      </c>
      <c r="R76" s="68">
        <v>1791700.2</v>
      </c>
      <c r="S76" s="65">
        <f>Таблица44672342[[#This Row],[Столбец18]]/Таблица44672342[[#This Row],[Столбец17]]*100</f>
        <v>100</v>
      </c>
      <c r="T76" s="16"/>
      <c r="U76" s="102"/>
      <c r="V76" s="110"/>
    </row>
    <row r="77" spans="1:22" ht="103.2" customHeight="1" x14ac:dyDescent="0.3">
      <c r="A77" s="33">
        <v>15</v>
      </c>
      <c r="B77" s="34" t="s">
        <v>372</v>
      </c>
      <c r="C77" s="30" t="s">
        <v>38</v>
      </c>
      <c r="D77" s="30" t="s">
        <v>288</v>
      </c>
      <c r="E77" s="31">
        <f>Таблица44672342[[#This Row],[Столбец8]]+Таблица44672342[[#This Row],[Столбец11]]+Таблица44672342[[#This Row],[Столбец14]]+Таблица44672342[[#This Row],[Столбец17]]</f>
        <v>3633726.9099999997</v>
      </c>
      <c r="F77" s="31">
        <f>Таблица44672342[[#This Row],[Столбец9]]+Таблица44672342[[#This Row],[Столбец12]]+Таблица44672342[[#This Row],[Столбец15]]+Таблица44672342[[#This Row],[Столбец18]]</f>
        <v>3372052.88</v>
      </c>
      <c r="G77" s="35">
        <f>Таблица44672342[[#This Row],[Столбец6]]/Таблица44672342[[#This Row],[Столбец5]]*100</f>
        <v>92.798742545019707</v>
      </c>
      <c r="H77" s="35">
        <f>H78+H79+H80+H81</f>
        <v>3629476.61</v>
      </c>
      <c r="I77" s="35">
        <f t="shared" ref="I77:R77" si="9">I78+I79+I80+I81</f>
        <v>3370652.88</v>
      </c>
      <c r="J77" s="35">
        <f>Таблица44672342[[#This Row],[Столбец9]]/Таблица44672342[[#This Row],[Столбец8]]*100</f>
        <v>92.868841493925487</v>
      </c>
      <c r="K77" s="35">
        <f t="shared" si="9"/>
        <v>4250.3</v>
      </c>
      <c r="L77" s="35">
        <f t="shared" si="9"/>
        <v>1400</v>
      </c>
      <c r="M77" s="35">
        <f>Таблица44672342[[#This Row],[Столбец12]]/Таблица44672342[[#This Row],[Столбец11]]*100</f>
        <v>32.938851375197039</v>
      </c>
      <c r="N77" s="35">
        <f t="shared" si="9"/>
        <v>0</v>
      </c>
      <c r="O77" s="35">
        <f t="shared" si="9"/>
        <v>0</v>
      </c>
      <c r="P77" s="35">
        <f t="shared" si="9"/>
        <v>0</v>
      </c>
      <c r="Q77" s="35">
        <f t="shared" si="9"/>
        <v>0</v>
      </c>
      <c r="R77" s="35">
        <f t="shared" si="9"/>
        <v>0</v>
      </c>
      <c r="S77" s="65"/>
      <c r="T77" s="20"/>
      <c r="U77" s="102"/>
      <c r="V77" s="113"/>
    </row>
    <row r="78" spans="1:22" ht="48" customHeight="1" x14ac:dyDescent="0.3">
      <c r="A78" s="53" t="s">
        <v>51</v>
      </c>
      <c r="B78" s="46" t="s">
        <v>289</v>
      </c>
      <c r="C78" s="47"/>
      <c r="D78" s="47"/>
      <c r="E78" s="21">
        <f>Таблица44672342[[#This Row],[Столбец8]]+Таблица44672342[[#This Row],[Столбец11]]+Таблица44672342[[#This Row],[Столбец14]]+Таблица44672342[[#This Row],[Столбец17]]</f>
        <v>716011.71000000008</v>
      </c>
      <c r="F78" s="21">
        <f>Таблица44672342[[#This Row],[Столбец9]]+Таблица44672342[[#This Row],[Столбец12]]+Таблица44672342[[#This Row],[Столбец15]]+Таблица44672342[[#This Row],[Столбец18]]</f>
        <v>1169479.25</v>
      </c>
      <c r="G78" s="22">
        <f>Таблица44672342[[#This Row],[Столбец6]]/Таблица44672342[[#This Row],[Столбец5]]*100</f>
        <v>163.33241952146284</v>
      </c>
      <c r="H78" s="21">
        <v>711761.41</v>
      </c>
      <c r="I78" s="21">
        <v>1168079.25</v>
      </c>
      <c r="J78" s="22">
        <f>Таблица44672342[[#This Row],[Столбец9]]/Таблица44672342[[#This Row],[Столбец8]]*100</f>
        <v>164.11106778042378</v>
      </c>
      <c r="K78" s="21">
        <v>4250.3</v>
      </c>
      <c r="L78" s="21">
        <v>1400</v>
      </c>
      <c r="M78" s="22">
        <f>Таблица44672342[[#This Row],[Столбец12]]/Таблица44672342[[#This Row],[Столбец11]]*100</f>
        <v>32.938851375197039</v>
      </c>
      <c r="N78" s="21"/>
      <c r="O78" s="21"/>
      <c r="P78" s="21"/>
      <c r="Q78" s="21"/>
      <c r="R78" s="78"/>
      <c r="S78" s="78"/>
      <c r="T78" s="16" t="s">
        <v>193</v>
      </c>
      <c r="U78" s="102"/>
      <c r="V78" s="110"/>
    </row>
    <row r="79" spans="1:22" ht="87.6" customHeight="1" x14ac:dyDescent="0.3">
      <c r="A79" s="53" t="s">
        <v>52</v>
      </c>
      <c r="B79" s="46" t="s">
        <v>290</v>
      </c>
      <c r="C79" s="47"/>
      <c r="D79" s="47"/>
      <c r="E79" s="21">
        <f>Таблица44672342[[#This Row],[Столбец8]]+Таблица44672342[[#This Row],[Столбец11]]+Таблица44672342[[#This Row],[Столбец14]]+Таблица44672342[[#This Row],[Столбец17]]</f>
        <v>583663.19999999995</v>
      </c>
      <c r="F79" s="21">
        <f>Таблица44672342[[#This Row],[Столбец9]]+Таблица44672342[[#This Row],[Столбец12]]+Таблица44672342[[#This Row],[Столбец15]]+Таблица44672342[[#This Row],[Столбец18]]</f>
        <v>714228.2</v>
      </c>
      <c r="G79" s="22">
        <f>Таблица44672342[[#This Row],[Столбец6]]/Таблица44672342[[#This Row],[Столбец5]]*100</f>
        <v>122.36992155750097</v>
      </c>
      <c r="H79" s="21">
        <v>583663.19999999995</v>
      </c>
      <c r="I79" s="21">
        <v>714228.2</v>
      </c>
      <c r="J79" s="22">
        <f>Таблица44672342[[#This Row],[Столбец9]]/Таблица44672342[[#This Row],[Столбец8]]*100</f>
        <v>122.36992155750097</v>
      </c>
      <c r="K79" s="21"/>
      <c r="L79" s="21"/>
      <c r="M79" s="22"/>
      <c r="N79" s="21"/>
      <c r="O79" s="21"/>
      <c r="P79" s="21"/>
      <c r="Q79" s="21"/>
      <c r="R79" s="78"/>
      <c r="S79" s="78"/>
      <c r="T79" s="16"/>
      <c r="U79" s="102"/>
      <c r="V79" s="110"/>
    </row>
    <row r="80" spans="1:22" ht="77.400000000000006" customHeight="1" x14ac:dyDescent="0.3">
      <c r="A80" s="53" t="s">
        <v>53</v>
      </c>
      <c r="B80" s="46" t="s">
        <v>291</v>
      </c>
      <c r="C80" s="47"/>
      <c r="D80" s="47"/>
      <c r="E80" s="21">
        <f>Таблица44672342[[#This Row],[Столбец8]]+Таблица44672342[[#This Row],[Столбец11]]+Таблица44672342[[#This Row],[Столбец14]]+Таблица44672342[[#This Row],[Столбец17]]</f>
        <v>1624995.9</v>
      </c>
      <c r="F80" s="21">
        <f>Таблица44672342[[#This Row],[Столбец9]]+Таблица44672342[[#This Row],[Столбец12]]+Таблица44672342[[#This Row],[Столбец15]]+Таблица44672342[[#This Row],[Столбец18]]</f>
        <v>886830.63</v>
      </c>
      <c r="G80" s="22">
        <f>Таблица44672342[[#This Row],[Столбец6]]/Таблица44672342[[#This Row],[Столбец5]]*100</f>
        <v>54.574330310618016</v>
      </c>
      <c r="H80" s="21">
        <v>1624995.9</v>
      </c>
      <c r="I80" s="21">
        <v>886830.63</v>
      </c>
      <c r="J80" s="22">
        <f>Таблица44672342[[#This Row],[Столбец9]]/Таблица44672342[[#This Row],[Столбец8]]*100</f>
        <v>54.574330310618016</v>
      </c>
      <c r="K80" s="21"/>
      <c r="L80" s="21"/>
      <c r="M80" s="22"/>
      <c r="N80" s="21"/>
      <c r="O80" s="21"/>
      <c r="P80" s="21"/>
      <c r="Q80" s="21"/>
      <c r="R80" s="78"/>
      <c r="S80" s="78"/>
      <c r="T80" s="16"/>
      <c r="U80" s="102"/>
      <c r="V80" s="110"/>
    </row>
    <row r="81" spans="1:22" ht="101.4" customHeight="1" x14ac:dyDescent="0.3">
      <c r="A81" s="53" t="s">
        <v>54</v>
      </c>
      <c r="B81" s="46" t="s">
        <v>292</v>
      </c>
      <c r="C81" s="47"/>
      <c r="D81" s="47"/>
      <c r="E81" s="21">
        <f>Таблица44672342[[#This Row],[Столбец8]]+Таблица44672342[[#This Row],[Столбец11]]+Таблица44672342[[#This Row],[Столбец14]]+Таблица44672342[[#This Row],[Столбец17]]</f>
        <v>709056.1</v>
      </c>
      <c r="F81" s="21">
        <f>Таблица44672342[[#This Row],[Столбец9]]+Таблица44672342[[#This Row],[Столбец12]]+Таблица44672342[[#This Row],[Столбец15]]+Таблица44672342[[#This Row],[Столбец18]]</f>
        <v>601514.80000000005</v>
      </c>
      <c r="G81" s="22">
        <f>Таблица44672342[[#This Row],[Столбец6]]/Таблица44672342[[#This Row],[Столбец5]]*100</f>
        <v>84.833174695203965</v>
      </c>
      <c r="H81" s="21">
        <v>709056.1</v>
      </c>
      <c r="I81" s="21">
        <v>601514.80000000005</v>
      </c>
      <c r="J81" s="22">
        <f>Таблица44672342[[#This Row],[Столбец9]]/Таблица44672342[[#This Row],[Столбец8]]*100</f>
        <v>84.833174695203965</v>
      </c>
      <c r="K81" s="21"/>
      <c r="L81" s="21"/>
      <c r="M81" s="22"/>
      <c r="N81" s="21"/>
      <c r="O81" s="21"/>
      <c r="P81" s="21"/>
      <c r="Q81" s="21"/>
      <c r="R81" s="78"/>
      <c r="S81" s="78"/>
      <c r="T81" s="16"/>
      <c r="U81" s="102"/>
      <c r="V81" s="110"/>
    </row>
    <row r="82" spans="1:22" ht="72" customHeight="1" x14ac:dyDescent="0.3">
      <c r="A82" s="33" t="s">
        <v>331</v>
      </c>
      <c r="B82" s="34" t="s">
        <v>374</v>
      </c>
      <c r="C82" s="30" t="s">
        <v>39</v>
      </c>
      <c r="D82" s="30" t="s">
        <v>18</v>
      </c>
      <c r="E82" s="31">
        <f>Таблица44672342[[#This Row],[Столбец8]]+Таблица44672342[[#This Row],[Столбец11]]+Таблица44672342[[#This Row],[Столбец14]]+Таблица44672342[[#This Row],[Столбец17]]</f>
        <v>67145.600000000006</v>
      </c>
      <c r="F82" s="31">
        <f>Таблица44672342[[#This Row],[Столбец9]]+Таблица44672342[[#This Row],[Столбец12]]+Таблица44672342[[#This Row],[Столбец15]]+Таблица44672342[[#This Row],[Столбец18]]</f>
        <v>32444.400000000001</v>
      </c>
      <c r="G82" s="35">
        <f>Таблица44672342[[#This Row],[Столбец6]]/Таблица44672342[[#This Row],[Столбец5]]*100</f>
        <v>48.319472906638708</v>
      </c>
      <c r="H82" s="35">
        <v>56638.6</v>
      </c>
      <c r="I82" s="35">
        <v>23685.200000000001</v>
      </c>
      <c r="J82" s="35">
        <f>Таблица44672342[[#This Row],[Столбец9]]/Таблица44672342[[#This Row],[Столбец8]]*100</f>
        <v>41.818124035551726</v>
      </c>
      <c r="K82" s="35">
        <v>10507</v>
      </c>
      <c r="L82" s="35">
        <v>8759.2000000000007</v>
      </c>
      <c r="M82" s="35">
        <f>Таблица44672342[[#This Row],[Столбец12]]/Таблица44672342[[#This Row],[Столбец11]]*100</f>
        <v>83.365375463976392</v>
      </c>
      <c r="N82" s="35"/>
      <c r="O82" s="35"/>
      <c r="P82" s="35"/>
      <c r="Q82" s="35"/>
      <c r="R82" s="82"/>
      <c r="S82" s="65"/>
      <c r="T82" s="16" t="s">
        <v>194</v>
      </c>
      <c r="U82" s="102"/>
      <c r="V82" s="110"/>
    </row>
    <row r="83" spans="1:22" ht="69.599999999999994" customHeight="1" x14ac:dyDescent="0.3">
      <c r="A83" s="33">
        <v>17</v>
      </c>
      <c r="B83" s="34" t="s">
        <v>283</v>
      </c>
      <c r="C83" s="30" t="s">
        <v>40</v>
      </c>
      <c r="D83" s="30" t="s">
        <v>11</v>
      </c>
      <c r="E83" s="31">
        <f>Таблица44672342[[#This Row],[Столбец8]]+Таблица44672342[[#This Row],[Столбец11]]+Таблица44672342[[#This Row],[Столбец14]]+Таблица44672342[[#This Row],[Столбец17]]</f>
        <v>58582954.100000001</v>
      </c>
      <c r="F83" s="31">
        <f>Таблица44672342[[#This Row],[Столбец9]]+Таблица44672342[[#This Row],[Столбец12]]+Таблица44672342[[#This Row],[Столбец15]]+Таблица44672342[[#This Row],[Столбец18]]</f>
        <v>48827265.169999994</v>
      </c>
      <c r="G83" s="35">
        <f>Таблица44672342[[#This Row],[Столбец6]]/Таблица44672342[[#This Row],[Столбец5]]*100</f>
        <v>83.347222618123311</v>
      </c>
      <c r="H83" s="35">
        <f>H84+H85+H86+H87+H88+H89+H90+H91+H92</f>
        <v>41685317.399999999</v>
      </c>
      <c r="I83" s="35">
        <f t="shared" ref="I83:R83" si="10">I84+I85+I86+I87+I88+I89+I90+I91+I92</f>
        <v>33479508.919999998</v>
      </c>
      <c r="J83" s="35">
        <f>Таблица44672342[[#This Row],[Столбец9]]/Таблица44672342[[#This Row],[Столбец8]]*100</f>
        <v>80.314871058172628</v>
      </c>
      <c r="K83" s="35">
        <f t="shared" si="10"/>
        <v>13543426</v>
      </c>
      <c r="L83" s="35">
        <f t="shared" si="10"/>
        <v>14280295.35</v>
      </c>
      <c r="M83" s="35">
        <f>Таблица44672342[[#This Row],[Столбец12]]/Таблица44672342[[#This Row],[Столбец11]]*100</f>
        <v>105.44078987104149</v>
      </c>
      <c r="N83" s="35">
        <f t="shared" si="10"/>
        <v>1031100</v>
      </c>
      <c r="O83" s="35">
        <f t="shared" si="10"/>
        <v>1031100</v>
      </c>
      <c r="P83" s="35">
        <f>Таблица44672342[[#This Row],[Столбец15]]/Таблица44672342[[#This Row],[Столбец14]]*100</f>
        <v>100</v>
      </c>
      <c r="Q83" s="35">
        <f t="shared" si="10"/>
        <v>2323110.7000000002</v>
      </c>
      <c r="R83" s="35">
        <f t="shared" si="10"/>
        <v>36360.9</v>
      </c>
      <c r="S83" s="65">
        <f>Таблица44672342[[#This Row],[Столбец18]]/Таблица44672342[[#This Row],[Столбец17]]*100</f>
        <v>1.5651815473106814</v>
      </c>
      <c r="T83" s="16" t="s">
        <v>196</v>
      </c>
      <c r="U83" s="102"/>
      <c r="V83" s="110"/>
    </row>
    <row r="84" spans="1:22" ht="53.4" customHeight="1" x14ac:dyDescent="0.3">
      <c r="A84" s="53" t="s">
        <v>84</v>
      </c>
      <c r="B84" s="46" t="s">
        <v>284</v>
      </c>
      <c r="C84" s="47"/>
      <c r="D84" s="47"/>
      <c r="E84" s="26">
        <f>Таблица44672342[[#This Row],[Столбец8]]+Таблица44672342[[#This Row],[Столбец11]]+Таблица44672342[[#This Row],[Столбец14]]+Таблица44672342[[#This Row],[Столбец17]]</f>
        <v>1569940</v>
      </c>
      <c r="F84" s="26">
        <f>Таблица44672342[[#This Row],[Столбец9]]+Таблица44672342[[#This Row],[Столбец12]]+Таблица44672342[[#This Row],[Столбец15]]+Таблица44672342[[#This Row],[Столбец18]]</f>
        <v>380640</v>
      </c>
      <c r="G84" s="22">
        <f>Таблица44672342[[#This Row],[Столбец6]]/Таблица44672342[[#This Row],[Столбец5]]*100</f>
        <v>24.245512567359263</v>
      </c>
      <c r="H84" s="21">
        <v>380640</v>
      </c>
      <c r="I84" s="21">
        <v>380640</v>
      </c>
      <c r="J84" s="22">
        <f>Таблица44672342[[#This Row],[Столбец9]]/Таблица44672342[[#This Row],[Столбец8]]*100</f>
        <v>100</v>
      </c>
      <c r="K84" s="21"/>
      <c r="L84" s="21"/>
      <c r="M84" s="22"/>
      <c r="N84" s="21"/>
      <c r="O84" s="21"/>
      <c r="P84" s="21"/>
      <c r="Q84" s="21">
        <v>1189300</v>
      </c>
      <c r="R84" s="78"/>
      <c r="S84" s="78">
        <f>Таблица44672342[[#This Row],[Столбец18]]/Таблица44672342[[#This Row],[Столбец17]]*100</f>
        <v>0</v>
      </c>
      <c r="T84" s="16"/>
      <c r="U84" s="102"/>
      <c r="V84" s="110"/>
    </row>
    <row r="85" spans="1:22" ht="54.6" customHeight="1" x14ac:dyDescent="0.3">
      <c r="A85" s="53" t="s">
        <v>85</v>
      </c>
      <c r="B85" s="46" t="s">
        <v>285</v>
      </c>
      <c r="C85" s="47"/>
      <c r="D85" s="47"/>
      <c r="E85" s="26">
        <f>Таблица44672342[[#This Row],[Столбец8]]+Таблица44672342[[#This Row],[Столбец11]]+Таблица44672342[[#This Row],[Столбец14]]+Таблица44672342[[#This Row],[Столбец17]]</f>
        <v>115792.1</v>
      </c>
      <c r="F85" s="26">
        <f>Таблица44672342[[#This Row],[Столбец9]]+Таблица44672342[[#This Row],[Столбец12]]+Таблица44672342[[#This Row],[Столбец15]]+Таблица44672342[[#This Row],[Столбец18]]</f>
        <v>115790.18</v>
      </c>
      <c r="G85" s="22">
        <f>Таблица44672342[[#This Row],[Столбец6]]/Таблица44672342[[#This Row],[Столбец5]]*100</f>
        <v>99.998341855791523</v>
      </c>
      <c r="H85" s="21">
        <v>115792.1</v>
      </c>
      <c r="I85" s="21">
        <v>115790.18</v>
      </c>
      <c r="J85" s="22">
        <f>Таблица44672342[[#This Row],[Столбец9]]/Таблица44672342[[#This Row],[Столбец8]]*100</f>
        <v>99.998341855791523</v>
      </c>
      <c r="K85" s="21"/>
      <c r="L85" s="21"/>
      <c r="M85" s="22"/>
      <c r="N85" s="21"/>
      <c r="O85" s="21"/>
      <c r="P85" s="21"/>
      <c r="Q85" s="21"/>
      <c r="R85" s="78"/>
      <c r="S85" s="78"/>
      <c r="T85" s="18"/>
      <c r="U85" s="102"/>
      <c r="V85" s="110"/>
    </row>
    <row r="86" spans="1:22" ht="51" customHeight="1" x14ac:dyDescent="0.3">
      <c r="A86" s="53" t="s">
        <v>86</v>
      </c>
      <c r="B86" s="46" t="s">
        <v>286</v>
      </c>
      <c r="C86" s="47"/>
      <c r="D86" s="47"/>
      <c r="E86" s="26">
        <f>Таблица44672342[[#This Row],[Столбец8]]+Таблица44672342[[#This Row],[Столбец11]]+Таблица44672342[[#This Row],[Столбец14]]+Таблица44672342[[#This Row],[Столбец17]]</f>
        <v>1482305.2</v>
      </c>
      <c r="F86" s="26">
        <f>Таблица44672342[[#This Row],[Столбец9]]+Таблица44672342[[#This Row],[Столбец12]]+Таблица44672342[[#This Row],[Столбец15]]+Таблица44672342[[#This Row],[Столбец18]]</f>
        <v>734855.42999999993</v>
      </c>
      <c r="G86" s="22">
        <f>Таблица44672342[[#This Row],[Столбец6]]/Таблица44672342[[#This Row],[Столбец5]]*100</f>
        <v>49.575177230707951</v>
      </c>
      <c r="H86" s="21">
        <v>716005.2</v>
      </c>
      <c r="I86" s="21">
        <v>716005.23</v>
      </c>
      <c r="J86" s="22">
        <f>Таблица44672342[[#This Row],[Столбец9]]/Таблица44672342[[#This Row],[Столбец8]]*100</f>
        <v>100.00000418991371</v>
      </c>
      <c r="K86" s="21"/>
      <c r="L86" s="21"/>
      <c r="M86" s="22"/>
      <c r="N86" s="21"/>
      <c r="O86" s="21"/>
      <c r="P86" s="21"/>
      <c r="Q86" s="21">
        <v>766300</v>
      </c>
      <c r="R86" s="78">
        <v>18850.2</v>
      </c>
      <c r="S86" s="78">
        <f>Таблица44672342[[#This Row],[Столбец18]]/Таблица44672342[[#This Row],[Столбец17]]*100</f>
        <v>2.4598982121884378</v>
      </c>
      <c r="T86" s="16"/>
      <c r="U86" s="102"/>
      <c r="V86" s="110"/>
    </row>
    <row r="87" spans="1:22" ht="70.2" customHeight="1" x14ac:dyDescent="0.3">
      <c r="A87" s="53" t="s">
        <v>87</v>
      </c>
      <c r="B87" s="46" t="s">
        <v>318</v>
      </c>
      <c r="C87" s="47"/>
      <c r="D87" s="47"/>
      <c r="E87" s="26">
        <f>Таблица44672342[[#This Row],[Столбец8]]+Таблица44672342[[#This Row],[Столбец11]]+Таблица44672342[[#This Row],[Столбец14]]+Таблица44672342[[#This Row],[Столбец17]]</f>
        <v>4841007</v>
      </c>
      <c r="F87" s="26">
        <f>Таблица44672342[[#This Row],[Столбец9]]+Таблица44672342[[#This Row],[Столбец12]]+Таблица44672342[[#This Row],[Столбец15]]+Таблица44672342[[#This Row],[Столбец18]]</f>
        <v>1747594.52</v>
      </c>
      <c r="G87" s="22">
        <f>Таблица44672342[[#This Row],[Столбец6]]/Таблица44672342[[#This Row],[Столбец5]]*100</f>
        <v>36.099813943669155</v>
      </c>
      <c r="H87" s="21">
        <v>4491007</v>
      </c>
      <c r="I87" s="21">
        <v>1747594.52</v>
      </c>
      <c r="J87" s="22">
        <f>Таблица44672342[[#This Row],[Столбец9]]/Таблица44672342[[#This Row],[Столбец8]]*100</f>
        <v>38.913199645424733</v>
      </c>
      <c r="K87" s="21"/>
      <c r="L87" s="21"/>
      <c r="M87" s="22"/>
      <c r="N87" s="21"/>
      <c r="O87" s="21"/>
      <c r="P87" s="21"/>
      <c r="Q87" s="21">
        <v>350000</v>
      </c>
      <c r="R87" s="78"/>
      <c r="S87" s="78">
        <f>Таблица44672342[[#This Row],[Столбец18]]/Таблица44672342[[#This Row],[Столбец17]]*100</f>
        <v>0</v>
      </c>
      <c r="T87" s="16"/>
      <c r="U87" s="102"/>
      <c r="V87" s="110"/>
    </row>
    <row r="88" spans="1:22" s="8" customFormat="1" ht="51" customHeight="1" x14ac:dyDescent="0.3">
      <c r="A88" s="53" t="s">
        <v>88</v>
      </c>
      <c r="B88" s="46" t="s">
        <v>336</v>
      </c>
      <c r="C88" s="47"/>
      <c r="D88" s="47"/>
      <c r="E88" s="26">
        <f>Таблица44672342[[#This Row],[Столбец8]]+Таблица44672342[[#This Row],[Столбец11]]+Таблица44672342[[#This Row],[Столбец14]]+Таблица44672342[[#This Row],[Столбец17]]</f>
        <v>0</v>
      </c>
      <c r="F88" s="26">
        <f>Таблица44672342[[#This Row],[Столбец9]]+Таблица44672342[[#This Row],[Столбец12]]+Таблица44672342[[#This Row],[Столбец15]]+Таблица44672342[[#This Row],[Столбец18]]</f>
        <v>0</v>
      </c>
      <c r="G88" s="22"/>
      <c r="H88" s="21"/>
      <c r="I88" s="21"/>
      <c r="J88" s="22"/>
      <c r="K88" s="21"/>
      <c r="L88" s="21"/>
      <c r="M88" s="22"/>
      <c r="N88" s="21"/>
      <c r="O88" s="21"/>
      <c r="P88" s="21"/>
      <c r="Q88" s="21"/>
      <c r="R88" s="78"/>
      <c r="S88" s="78"/>
      <c r="T88" s="16"/>
      <c r="U88" s="102"/>
      <c r="V88" s="110"/>
    </row>
    <row r="89" spans="1:22" s="100" customFormat="1" ht="59.4" customHeight="1" x14ac:dyDescent="0.3">
      <c r="A89" s="53" t="s">
        <v>89</v>
      </c>
      <c r="B89" s="46" t="s">
        <v>287</v>
      </c>
      <c r="C89" s="47"/>
      <c r="D89" s="47"/>
      <c r="E89" s="26">
        <f>Таблица44672342[[#This Row],[Столбец8]]+Таблица44672342[[#This Row],[Столбец11]]+Таблица44672342[[#This Row],[Столбец14]]+Таблица44672342[[#This Row],[Столбец17]]</f>
        <v>50501692.400000006</v>
      </c>
      <c r="F89" s="26">
        <f>Таблица44672342[[#This Row],[Столбец9]]+Таблица44672342[[#This Row],[Столбец12]]+Таблица44672342[[#This Row],[Столбец15]]+Таблица44672342[[#This Row],[Столбец18]]</f>
        <v>45774138.770000003</v>
      </c>
      <c r="G89" s="22">
        <f>Таблица44672342[[#This Row],[Столбец6]]/Таблица44672342[[#This Row],[Столбец5]]*100</f>
        <v>90.6388213833404</v>
      </c>
      <c r="H89" s="21">
        <v>35909655.700000003</v>
      </c>
      <c r="I89" s="21">
        <v>30445232.719999999</v>
      </c>
      <c r="J89" s="22">
        <f>Таблица44672342[[#This Row],[Столбец9]]/Таблица44672342[[#This Row],[Столбец8]]*100</f>
        <v>84.782858889955875</v>
      </c>
      <c r="K89" s="21">
        <v>13543426</v>
      </c>
      <c r="L89" s="21">
        <v>14280295.35</v>
      </c>
      <c r="M89" s="22">
        <f>Таблица44672342[[#This Row],[Столбец12]]/Таблица44672342[[#This Row],[Столбец11]]*100</f>
        <v>105.44078987104149</v>
      </c>
      <c r="N89" s="21">
        <v>1031100</v>
      </c>
      <c r="O89" s="21">
        <v>1031100</v>
      </c>
      <c r="P89" s="21">
        <f>Таблица44672342[[#This Row],[Столбец15]]/Таблица44672342[[#This Row],[Столбец14]]*100</f>
        <v>100</v>
      </c>
      <c r="Q89" s="21">
        <v>17510.7</v>
      </c>
      <c r="R89" s="78">
        <v>17510.7</v>
      </c>
      <c r="S89" s="78">
        <f>Таблица44672342[[#This Row],[Столбец18]]/Таблица44672342[[#This Row],[Столбец17]]*100</f>
        <v>100</v>
      </c>
      <c r="T89" s="89"/>
      <c r="U89" s="104"/>
      <c r="V89" s="145"/>
    </row>
    <row r="90" spans="1:22" s="8" customFormat="1" ht="60" customHeight="1" x14ac:dyDescent="0.3">
      <c r="A90" s="52" t="s">
        <v>90</v>
      </c>
      <c r="B90" s="56" t="s">
        <v>334</v>
      </c>
      <c r="C90" s="146"/>
      <c r="D90" s="146"/>
      <c r="E90" s="26">
        <f>Таблица44672342[[#This Row],[Столбец8]]+Таблица44672342[[#This Row],[Столбец11]]+Таблица44672342[[#This Row],[Столбец14]]+Таблица44672342[[#This Row],[Столбец17]]</f>
        <v>0</v>
      </c>
      <c r="F90" s="26">
        <f>Таблица44672342[[#This Row],[Столбец9]]+Таблица44672342[[#This Row],[Столбец12]]+Таблица44672342[[#This Row],[Столбец15]]+Таблица44672342[[#This Row],[Столбец18]]</f>
        <v>0</v>
      </c>
      <c r="G90" s="147"/>
      <c r="H90" s="147"/>
      <c r="I90" s="152"/>
      <c r="J90" s="22"/>
      <c r="K90" s="147"/>
      <c r="L90" s="147"/>
      <c r="M90" s="22"/>
      <c r="N90" s="147"/>
      <c r="O90" s="147"/>
      <c r="P90" s="147"/>
      <c r="Q90" s="147"/>
      <c r="R90" s="147"/>
      <c r="S90" s="147"/>
      <c r="T90" s="99"/>
      <c r="U90" s="148"/>
      <c r="V90" s="140"/>
    </row>
    <row r="91" spans="1:22" ht="67.95" customHeight="1" x14ac:dyDescent="0.3">
      <c r="A91" s="52" t="s">
        <v>337</v>
      </c>
      <c r="B91" s="46" t="s">
        <v>335</v>
      </c>
      <c r="C91" s="143"/>
      <c r="D91" s="143"/>
      <c r="E91" s="26">
        <f>Таблица44672342[[#This Row],[Столбец8]]+Таблица44672342[[#This Row],[Столбец11]]+Таблица44672342[[#This Row],[Столбец14]]+Таблица44672342[[#This Row],[Столбец17]]</f>
        <v>0</v>
      </c>
      <c r="F91" s="26">
        <f>Таблица44672342[[#This Row],[Столбец9]]+Таблица44672342[[#This Row],[Столбец12]]+Таблица44672342[[#This Row],[Столбец15]]+Таблица44672342[[#This Row],[Столбец18]]</f>
        <v>0</v>
      </c>
      <c r="G91" s="144"/>
      <c r="H91" s="144"/>
      <c r="I91" s="134"/>
      <c r="J91" s="22"/>
      <c r="K91" s="144"/>
      <c r="L91" s="144"/>
      <c r="M91" s="22"/>
      <c r="N91" s="144"/>
      <c r="O91" s="144"/>
      <c r="P91" s="144"/>
      <c r="Q91" s="144"/>
      <c r="R91" s="144"/>
      <c r="S91" s="144"/>
      <c r="T91" s="89"/>
      <c r="U91" s="105"/>
      <c r="V91" s="145"/>
    </row>
    <row r="92" spans="1:22" ht="79.95" customHeight="1" x14ac:dyDescent="0.3">
      <c r="A92" s="53" t="s">
        <v>338</v>
      </c>
      <c r="B92" s="46" t="s">
        <v>339</v>
      </c>
      <c r="C92" s="47"/>
      <c r="D92" s="47"/>
      <c r="E92" s="26">
        <f>Таблица44672342[[#This Row],[Столбец8]]+Таблица44672342[[#This Row],[Столбец11]]+Таблица44672342[[#This Row],[Столбец14]]+Таблица44672342[[#This Row],[Столбец17]]</f>
        <v>72217.399999999994</v>
      </c>
      <c r="F92" s="26">
        <f>Таблица44672342[[#This Row],[Столбец9]]+Таблица44672342[[#This Row],[Столбец12]]+Таблица44672342[[#This Row],[Столбец15]]+Таблица44672342[[#This Row],[Столбец18]]</f>
        <v>74246.27</v>
      </c>
      <c r="G92" s="22">
        <f>Таблица44672342[[#This Row],[Столбец6]]/Таблица44672342[[#This Row],[Столбец5]]*100</f>
        <v>102.80939219634051</v>
      </c>
      <c r="H92" s="21">
        <v>72217.399999999994</v>
      </c>
      <c r="I92" s="21">
        <v>74246.27</v>
      </c>
      <c r="J92" s="22">
        <f>Таблица44672342[[#This Row],[Столбец9]]/Таблица44672342[[#This Row],[Столбец8]]*100</f>
        <v>102.80939219634051</v>
      </c>
      <c r="K92" s="21"/>
      <c r="L92" s="21"/>
      <c r="M92" s="22"/>
      <c r="N92" s="21"/>
      <c r="O92" s="21"/>
      <c r="P92" s="21"/>
      <c r="Q92" s="21"/>
      <c r="R92" s="78"/>
      <c r="S92" s="78"/>
      <c r="T92" s="16"/>
      <c r="U92" s="102"/>
      <c r="V92" s="110"/>
    </row>
    <row r="93" spans="1:22" ht="54" customHeight="1" x14ac:dyDescent="0.3">
      <c r="A93" s="33">
        <v>18</v>
      </c>
      <c r="B93" s="34" t="s">
        <v>324</v>
      </c>
      <c r="C93" s="43" t="s">
        <v>41</v>
      </c>
      <c r="D93" s="43" t="s">
        <v>15</v>
      </c>
      <c r="E93" s="44">
        <f>Таблица44672342[[#This Row],[Столбец8]]+Таблица44672342[[#This Row],[Столбец11]]+Таблица44672342[[#This Row],[Столбец14]]+Таблица44672342[[#This Row],[Столбец17]]</f>
        <v>31840453.900000002</v>
      </c>
      <c r="F93" s="44">
        <f>Таблица44672342[[#This Row],[Столбец9]]+Таблица44672342[[#This Row],[Столбец12]]+Таблица44672342[[#This Row],[Столбец15]]+Таблица44672342[[#This Row],[Столбец18]]</f>
        <v>32155834.200000003</v>
      </c>
      <c r="G93" s="35">
        <f>Таблица44672342[[#This Row],[Столбец6]]/Таблица44672342[[#This Row],[Столбец5]]*100</f>
        <v>100.99050189733634</v>
      </c>
      <c r="H93" s="44">
        <f>H94+H95+H96+H97+H98+H99+H100+H101+H102</f>
        <v>21742436.000000004</v>
      </c>
      <c r="I93" s="44">
        <f t="shared" ref="I93:S93" si="11">I94+I95+I96+I97+I98+I99+I100+I101+I102</f>
        <v>21826340.600000001</v>
      </c>
      <c r="J93" s="35">
        <f>Таблица44672342[[#This Row],[Столбец9]]/Таблица44672342[[#This Row],[Столбец8]]*100</f>
        <v>100.38590248121231</v>
      </c>
      <c r="K93" s="44">
        <f t="shared" si="11"/>
        <v>10098017.899999999</v>
      </c>
      <c r="L93" s="44">
        <f t="shared" si="11"/>
        <v>10329493.6</v>
      </c>
      <c r="M93" s="35">
        <f>Таблица44672342[[#This Row],[Столбец12]]/Таблица44672342[[#This Row],[Столбец11]]*100</f>
        <v>102.29228846979962</v>
      </c>
      <c r="N93" s="44">
        <f t="shared" si="11"/>
        <v>0</v>
      </c>
      <c r="O93" s="44">
        <f t="shared" si="11"/>
        <v>0</v>
      </c>
      <c r="P93" s="44">
        <f t="shared" si="11"/>
        <v>0</v>
      </c>
      <c r="Q93" s="44">
        <f t="shared" si="11"/>
        <v>0</v>
      </c>
      <c r="R93" s="44">
        <f t="shared" si="11"/>
        <v>0</v>
      </c>
      <c r="S93" s="44">
        <f t="shared" si="11"/>
        <v>0</v>
      </c>
      <c r="T93" s="16" t="s">
        <v>199</v>
      </c>
      <c r="U93" s="102"/>
      <c r="V93" s="110"/>
    </row>
    <row r="94" spans="1:22" ht="41.4" customHeight="1" x14ac:dyDescent="0.3">
      <c r="A94" s="53" t="s">
        <v>70</v>
      </c>
      <c r="B94" s="46" t="s">
        <v>325</v>
      </c>
      <c r="C94" s="47"/>
      <c r="D94" s="47"/>
      <c r="E94" s="26">
        <f>Таблица44672342[[#This Row],[Столбец8]]+Таблица44672342[[#This Row],[Столбец11]]+Таблица44672342[[#This Row],[Столбец14]]+Таблица44672342[[#This Row],[Столбец17]]</f>
        <v>4297461.3</v>
      </c>
      <c r="F94" s="26">
        <f>Таблица44672342[[#This Row],[Столбец9]]+Таблица44672342[[#This Row],[Столбец12]]+Таблица44672342[[#This Row],[Столбец15]]+Таблица44672342[[#This Row],[Столбец18]]</f>
        <v>4313527.3</v>
      </c>
      <c r="G94" s="22">
        <f>Таблица44672342[[#This Row],[Столбец6]]/Таблица44672342[[#This Row],[Столбец5]]*100</f>
        <v>100.37384862546639</v>
      </c>
      <c r="H94" s="21">
        <v>669734</v>
      </c>
      <c r="I94" s="21">
        <v>679916.2</v>
      </c>
      <c r="J94" s="22">
        <f>Таблица44672342[[#This Row],[Столбец9]]/Таблица44672342[[#This Row],[Столбец8]]*100</f>
        <v>101.52033493894589</v>
      </c>
      <c r="K94" s="21">
        <v>3627727.3</v>
      </c>
      <c r="L94" s="21">
        <v>3633611.1</v>
      </c>
      <c r="M94" s="22">
        <f>Таблица44672342[[#This Row],[Столбец12]]/Таблица44672342[[#This Row],[Столбец11]]*100</f>
        <v>100.16218969931947</v>
      </c>
      <c r="N94" s="21"/>
      <c r="O94" s="21"/>
      <c r="P94" s="21"/>
      <c r="Q94" s="21"/>
      <c r="R94" s="78"/>
      <c r="S94" s="70"/>
      <c r="T94" s="16"/>
      <c r="U94" s="102"/>
      <c r="V94" s="110"/>
    </row>
    <row r="95" spans="1:22" ht="52.2" customHeight="1" x14ac:dyDescent="0.3">
      <c r="A95" s="53" t="s">
        <v>71</v>
      </c>
      <c r="B95" s="46" t="s">
        <v>326</v>
      </c>
      <c r="C95" s="47"/>
      <c r="D95" s="47"/>
      <c r="E95" s="26">
        <f>Таблица44672342[[#This Row],[Столбец8]]+Таблица44672342[[#This Row],[Столбец11]]+Таблица44672342[[#This Row],[Столбец14]]+Таблица44672342[[#This Row],[Столбец17]]</f>
        <v>7634250.2999999998</v>
      </c>
      <c r="F95" s="26">
        <f>Таблица44672342[[#This Row],[Столбец9]]+Таблица44672342[[#This Row],[Столбец12]]+Таблица44672342[[#This Row],[Столбец15]]+Таблица44672342[[#This Row],[Столбец18]]</f>
        <v>7648626.3999999994</v>
      </c>
      <c r="G95" s="22">
        <f>Таблица44672342[[#This Row],[Столбец6]]/Таблица44672342[[#This Row],[Столбец5]]*100</f>
        <v>100.18831056665773</v>
      </c>
      <c r="H95" s="21">
        <v>7617467</v>
      </c>
      <c r="I95" s="21">
        <v>7631843.0999999996</v>
      </c>
      <c r="J95" s="22">
        <f>Таблица44672342[[#This Row],[Столбец9]]/Таблица44672342[[#This Row],[Столбец8]]*100</f>
        <v>100.18872546477719</v>
      </c>
      <c r="K95" s="21">
        <v>16783.3</v>
      </c>
      <c r="L95" s="21">
        <v>16783.3</v>
      </c>
      <c r="M95" s="22">
        <f>Таблица44672342[[#This Row],[Столбец12]]/Таблица44672342[[#This Row],[Столбец11]]*100</f>
        <v>100</v>
      </c>
      <c r="N95" s="21"/>
      <c r="O95" s="21"/>
      <c r="P95" s="21"/>
      <c r="Q95" s="21"/>
      <c r="R95" s="78"/>
      <c r="S95" s="70"/>
      <c r="T95" s="16"/>
      <c r="U95" s="102"/>
      <c r="V95" s="110"/>
    </row>
    <row r="96" spans="1:22" ht="69" customHeight="1" x14ac:dyDescent="0.3">
      <c r="A96" s="53" t="s">
        <v>72</v>
      </c>
      <c r="B96" s="46" t="s">
        <v>327</v>
      </c>
      <c r="C96" s="47"/>
      <c r="D96" s="47"/>
      <c r="E96" s="26">
        <f>Таблица44672342[[#This Row],[Столбец8]]+Таблица44672342[[#This Row],[Столбец11]]+Таблица44672342[[#This Row],[Столбец14]]+Таблица44672342[[#This Row],[Столбец17]]</f>
        <v>5692652.1999999993</v>
      </c>
      <c r="F96" s="26">
        <f>Таблица44672342[[#This Row],[Столбец9]]+Таблица44672342[[#This Row],[Столбец12]]+Таблица44672342[[#This Row],[Столбец15]]+Таблица44672342[[#This Row],[Столбец18]]</f>
        <v>5838890.7000000002</v>
      </c>
      <c r="G96" s="22">
        <f>Таблица44672342[[#This Row],[Столбец6]]/Таблица44672342[[#This Row],[Столбец5]]*100</f>
        <v>102.56889925578101</v>
      </c>
      <c r="H96" s="21">
        <v>5556431.5999999996</v>
      </c>
      <c r="I96" s="21">
        <v>5615777.9000000004</v>
      </c>
      <c r="J96" s="22">
        <f>Таблица44672342[[#This Row],[Столбец9]]/Таблица44672342[[#This Row],[Столбец8]]*100</f>
        <v>101.0680649789696</v>
      </c>
      <c r="K96" s="21">
        <v>136220.6</v>
      </c>
      <c r="L96" s="21">
        <v>223112.8</v>
      </c>
      <c r="M96" s="22">
        <f>Таблица44672342[[#This Row],[Столбец12]]/Таблица44672342[[#This Row],[Столбец11]]*100</f>
        <v>163.78785587495574</v>
      </c>
      <c r="N96" s="21"/>
      <c r="O96" s="21"/>
      <c r="P96" s="21"/>
      <c r="Q96" s="21"/>
      <c r="R96" s="78"/>
      <c r="S96" s="70"/>
      <c r="T96" s="16"/>
      <c r="U96" s="102"/>
      <c r="V96" s="110"/>
    </row>
    <row r="97" spans="1:22" ht="42" customHeight="1" x14ac:dyDescent="0.3">
      <c r="A97" s="53" t="s">
        <v>73</v>
      </c>
      <c r="B97" s="46" t="s">
        <v>190</v>
      </c>
      <c r="C97" s="47"/>
      <c r="D97" s="47"/>
      <c r="E97" s="26">
        <f>Таблица44672342[[#This Row],[Столбец8]]+Таблица44672342[[#This Row],[Столбец11]]+Таблица44672342[[#This Row],[Столбец14]]+Таблица44672342[[#This Row],[Столбец17]]</f>
        <v>3927.2</v>
      </c>
      <c r="F97" s="26">
        <f>Таблица44672342[[#This Row],[Столбец9]]+Таблица44672342[[#This Row],[Столбец12]]+Таблица44672342[[#This Row],[Столбец15]]+Таблица44672342[[#This Row],[Столбец18]]</f>
        <v>3927.2</v>
      </c>
      <c r="G97" s="22">
        <f>Таблица44672342[[#This Row],[Столбец6]]/Таблица44672342[[#This Row],[Столбец5]]*100</f>
        <v>100</v>
      </c>
      <c r="H97" s="21">
        <v>3927.2</v>
      </c>
      <c r="I97" s="21">
        <v>3927.2</v>
      </c>
      <c r="J97" s="22">
        <f>Таблица44672342[[#This Row],[Столбец9]]/Таблица44672342[[#This Row],[Столбец8]]*100</f>
        <v>100</v>
      </c>
      <c r="K97" s="21"/>
      <c r="L97" s="21"/>
      <c r="M97" s="22"/>
      <c r="N97" s="21"/>
      <c r="O97" s="21"/>
      <c r="P97" s="21"/>
      <c r="Q97" s="21"/>
      <c r="R97" s="78"/>
      <c r="S97" s="70"/>
      <c r="T97" s="16"/>
      <c r="U97" s="102"/>
      <c r="V97" s="110"/>
    </row>
    <row r="98" spans="1:22" ht="56.4" customHeight="1" x14ac:dyDescent="0.3">
      <c r="A98" s="53" t="s">
        <v>74</v>
      </c>
      <c r="B98" s="46" t="s">
        <v>328</v>
      </c>
      <c r="C98" s="47"/>
      <c r="D98" s="47"/>
      <c r="E98" s="26">
        <f>Таблица44672342[[#This Row],[Столбец8]]+Таблица44672342[[#This Row],[Столбец11]]+Таблица44672342[[#This Row],[Столбец14]]+Таблица44672342[[#This Row],[Столбец17]]</f>
        <v>13296167.5</v>
      </c>
      <c r="F98" s="26">
        <f>Таблица44672342[[#This Row],[Столбец9]]+Таблица44672342[[#This Row],[Столбец12]]+Таблица44672342[[#This Row],[Столбец15]]+Таблица44672342[[#This Row],[Столбец18]]</f>
        <v>13434867.199999999</v>
      </c>
      <c r="G98" s="22">
        <f>Таблица44672342[[#This Row],[Столбец6]]/Таблица44672342[[#This Row],[Столбец5]]*100</f>
        <v>101.04315548070524</v>
      </c>
      <c r="H98" s="21">
        <v>7379724.4000000004</v>
      </c>
      <c r="I98" s="21">
        <v>7379724.4000000004</v>
      </c>
      <c r="J98" s="22">
        <f>Таблица44672342[[#This Row],[Столбец9]]/Таблица44672342[[#This Row],[Столбец8]]*100</f>
        <v>100</v>
      </c>
      <c r="K98" s="32">
        <v>5916443.0999999996</v>
      </c>
      <c r="L98" s="32">
        <v>6055142.7999999998</v>
      </c>
      <c r="M98" s="22">
        <f>Таблица44672342[[#This Row],[Столбец12]]/Таблица44672342[[#This Row],[Столбец11]]*100</f>
        <v>102.34430886354676</v>
      </c>
      <c r="N98" s="21"/>
      <c r="O98" s="21"/>
      <c r="P98" s="21"/>
      <c r="Q98" s="21"/>
      <c r="R98" s="78"/>
      <c r="S98" s="70"/>
      <c r="T98" s="16"/>
      <c r="U98" s="102"/>
      <c r="V98" s="110"/>
    </row>
    <row r="99" spans="1:22" ht="33.6" customHeight="1" x14ac:dyDescent="0.3">
      <c r="A99" s="53" t="s">
        <v>353</v>
      </c>
      <c r="B99" s="46" t="s">
        <v>352</v>
      </c>
      <c r="C99" s="47"/>
      <c r="D99" s="47"/>
      <c r="E99" s="26">
        <f>Таблица44672342[[#This Row],[Столбец8]]+Таблица44672342[[#This Row],[Столбец11]]+Таблица44672342[[#This Row],[Столбец14]]+Таблица44672342[[#This Row],[Столбец17]]</f>
        <v>16584.800000000003</v>
      </c>
      <c r="F99" s="26">
        <f>Таблица44672342[[#This Row],[Столбец9]]+Таблица44672342[[#This Row],[Столбец12]]+Таблица44672342[[#This Row],[Столбец15]]+Таблица44672342[[#This Row],[Столбец18]]</f>
        <v>16584.800000000003</v>
      </c>
      <c r="G99" s="22">
        <f>Таблица44672342[[#This Row],[Столбец6]]/Таблица44672342[[#This Row],[Столбец5]]*100</f>
        <v>100</v>
      </c>
      <c r="H99" s="21">
        <v>6965.6</v>
      </c>
      <c r="I99" s="21">
        <v>6965.6</v>
      </c>
      <c r="J99" s="22">
        <f>Таблица44672342[[#This Row],[Столбец9]]/Таблица44672342[[#This Row],[Столбец8]]*100</f>
        <v>100</v>
      </c>
      <c r="K99" s="32">
        <v>9619.2000000000007</v>
      </c>
      <c r="L99" s="32">
        <v>9619.2000000000007</v>
      </c>
      <c r="M99" s="22">
        <f>Таблица44672342[[#This Row],[Столбец12]]/Таблица44672342[[#This Row],[Столбец11]]*100</f>
        <v>100</v>
      </c>
      <c r="N99" s="21"/>
      <c r="O99" s="21"/>
      <c r="P99" s="21"/>
      <c r="Q99" s="21"/>
      <c r="R99" s="78"/>
      <c r="S99" s="70"/>
      <c r="T99" s="16"/>
      <c r="U99" s="102"/>
      <c r="V99" s="110"/>
    </row>
    <row r="100" spans="1:22" s="6" customFormat="1" ht="60" customHeight="1" x14ac:dyDescent="0.3">
      <c r="A100" s="52" t="s">
        <v>200</v>
      </c>
      <c r="B100" s="36" t="s">
        <v>377</v>
      </c>
      <c r="C100" s="38"/>
      <c r="D100" s="38"/>
      <c r="E100" s="26">
        <f>Таблица44672342[[#This Row],[Столбец8]]+Таблица44672342[[#This Row],[Столбец11]]+Таблица44672342[[#This Row],[Столбец14]]+Таблица44672342[[#This Row],[Столбец17]]</f>
        <v>635556.69999999995</v>
      </c>
      <c r="F100" s="26">
        <f>Таблица44672342[[#This Row],[Столбец9]]+Таблица44672342[[#This Row],[Столбец12]]+Таблица44672342[[#This Row],[Столбец15]]+Таблица44672342[[#This Row],[Столбец18]]</f>
        <v>635556.69999999995</v>
      </c>
      <c r="G100" s="32">
        <f>Таблица44672342[[#This Row],[Столбец6]]/Таблица44672342[[#This Row],[Столбец5]]*100</f>
        <v>100</v>
      </c>
      <c r="H100" s="32">
        <v>266933.8</v>
      </c>
      <c r="I100" s="32">
        <v>266933.8</v>
      </c>
      <c r="J100" s="22">
        <f>Таблица44672342[[#This Row],[Столбец9]]/Таблица44672342[[#This Row],[Столбец8]]*100</f>
        <v>100</v>
      </c>
      <c r="K100" s="32">
        <v>368622.9</v>
      </c>
      <c r="L100" s="32">
        <v>368622.9</v>
      </c>
      <c r="M100" s="22">
        <f>Таблица44672342[[#This Row],[Столбец12]]/Таблица44672342[[#This Row],[Столбец11]]*100</f>
        <v>100</v>
      </c>
      <c r="N100" s="32"/>
      <c r="O100" s="32"/>
      <c r="P100" s="32"/>
      <c r="Q100" s="32"/>
      <c r="R100" s="32"/>
      <c r="S100" s="32"/>
      <c r="T100" s="84"/>
      <c r="U100" s="103"/>
      <c r="V100" s="140"/>
    </row>
    <row r="101" spans="1:22" ht="68.400000000000006" customHeight="1" x14ac:dyDescent="0.3">
      <c r="A101" s="55" t="s">
        <v>201</v>
      </c>
      <c r="B101" s="36" t="s">
        <v>390</v>
      </c>
      <c r="C101" s="38"/>
      <c r="D101" s="38"/>
      <c r="E101" s="26">
        <f>Таблица44672342[[#This Row],[Столбец8]]+Таблица44672342[[#This Row],[Столбец11]]+Таблица44672342[[#This Row],[Столбец14]]+Таблица44672342[[#This Row],[Столбец17]]</f>
        <v>224885.8</v>
      </c>
      <c r="F101" s="26">
        <f>Таблица44672342[[#This Row],[Столбец9]]+Таблица44672342[[#This Row],[Столбец12]]+Таблица44672342[[#This Row],[Столбец15]]+Таблица44672342[[#This Row],[Столбец18]]</f>
        <v>224885.8</v>
      </c>
      <c r="G101" s="22">
        <f>Таблица44672342[[#This Row],[Столбец6]]/Таблица44672342[[#This Row],[Столбец5]]*100</f>
        <v>100</v>
      </c>
      <c r="H101" s="32">
        <v>224885.8</v>
      </c>
      <c r="I101" s="32">
        <v>224885.8</v>
      </c>
      <c r="J101" s="22">
        <f>Таблица44672342[[#This Row],[Столбец9]]/Таблица44672342[[#This Row],[Столбец8]]*100</f>
        <v>100</v>
      </c>
      <c r="K101" s="32"/>
      <c r="L101" s="32"/>
      <c r="M101" s="22"/>
      <c r="N101" s="32"/>
      <c r="O101" s="32"/>
      <c r="P101" s="32"/>
      <c r="Q101" s="32"/>
      <c r="R101" s="70"/>
      <c r="S101" s="70"/>
      <c r="T101" s="16"/>
      <c r="U101" s="102"/>
      <c r="V101" s="114"/>
    </row>
    <row r="102" spans="1:22" ht="70.2" customHeight="1" x14ac:dyDescent="0.3">
      <c r="A102" s="79" t="s">
        <v>202</v>
      </c>
      <c r="B102" s="74" t="s">
        <v>329</v>
      </c>
      <c r="C102" s="71"/>
      <c r="D102" s="71"/>
      <c r="E102" s="72">
        <f>Таблица44672342[[#This Row],[Столбец8]]+Таблица44672342[[#This Row],[Столбец11]]+Таблица44672342[[#This Row],[Столбец14]]+Таблица44672342[[#This Row],[Столбец17]]</f>
        <v>38968.1</v>
      </c>
      <c r="F102" s="26">
        <f>Таблица44672342[[#This Row],[Столбец9]]+Таблица44672342[[#This Row],[Столбец12]]+Таблица44672342[[#This Row],[Столбец15]]+Таблица44672342[[#This Row],[Столбец18]]</f>
        <v>38968.1</v>
      </c>
      <c r="G102" s="22">
        <f>Таблица44672342[[#This Row],[Столбец6]]/Таблица44672342[[#This Row],[Столбец5]]*100</f>
        <v>100</v>
      </c>
      <c r="H102" s="70">
        <v>16366.6</v>
      </c>
      <c r="I102" s="70">
        <v>16366.6</v>
      </c>
      <c r="J102" s="22">
        <f>Таблица44672342[[#This Row],[Столбец9]]/Таблица44672342[[#This Row],[Столбец8]]*100</f>
        <v>100</v>
      </c>
      <c r="K102" s="70">
        <v>22601.5</v>
      </c>
      <c r="L102" s="70">
        <v>22601.5</v>
      </c>
      <c r="M102" s="22">
        <f>Таблица44672342[[#This Row],[Столбец12]]/Таблица44672342[[#This Row],[Столбец11]]*100</f>
        <v>100</v>
      </c>
      <c r="N102" s="70"/>
      <c r="O102" s="70"/>
      <c r="P102" s="70"/>
      <c r="Q102" s="70"/>
      <c r="R102" s="70"/>
      <c r="S102" s="70"/>
      <c r="T102" s="16"/>
      <c r="U102" s="102"/>
      <c r="V102" s="114"/>
    </row>
    <row r="103" spans="1:22" ht="79.95" customHeight="1" x14ac:dyDescent="0.3">
      <c r="A103" s="33" t="s">
        <v>91</v>
      </c>
      <c r="B103" s="48" t="s">
        <v>259</v>
      </c>
      <c r="C103" s="43" t="s">
        <v>42</v>
      </c>
      <c r="D103" s="43" t="s">
        <v>22</v>
      </c>
      <c r="E103" s="31">
        <f>Таблица44672342[[#This Row],[Столбец8]]+Таблица44672342[[#This Row],[Столбец11]]+Таблица44672342[[#This Row],[Столбец14]]+Таблица44672342[[#This Row],[Столбец17]]</f>
        <v>2320615.5287905233</v>
      </c>
      <c r="F103" s="31">
        <f>Таблица44672342[[#This Row],[Столбец9]]+Таблица44672342[[#This Row],[Столбец12]]+Таблица44672342[[#This Row],[Столбец15]]+Таблица44672342[[#This Row],[Столбец18]]</f>
        <v>1017782.1500000001</v>
      </c>
      <c r="G103" s="35">
        <f>Таблица44672342[[#This Row],[Столбец6]]/Таблица44672342[[#This Row],[Столбец5]]*100</f>
        <v>43.858284035979707</v>
      </c>
      <c r="H103" s="44">
        <f>H104+H105+H106+H107+H108+H109+H110+J109+H111</f>
        <v>1532619.81600506</v>
      </c>
      <c r="I103" s="44">
        <f>I104+I105+I106+I107+I108+I109+I110+I111</f>
        <v>895480.64000000013</v>
      </c>
      <c r="J103" s="35">
        <f>Таблица44672342[[#This Row],[Столбец9]]/Таблица44672342[[#This Row],[Столбец8]]*100</f>
        <v>58.428100083826898</v>
      </c>
      <c r="K103" s="44">
        <f t="shared" ref="K103:S103" si="12">K104+K105+K106+K107+K108+K109+K110+M109+K111</f>
        <v>582698.81278546329</v>
      </c>
      <c r="L103" s="44">
        <f t="shared" si="12"/>
        <v>95441.9</v>
      </c>
      <c r="M103" s="35">
        <f>Таблица44672342[[#This Row],[Столбец12]]/Таблица44672342[[#This Row],[Столбец11]]*100</f>
        <v>16.379285130814154</v>
      </c>
      <c r="N103" s="44">
        <f t="shared" si="12"/>
        <v>205296.9</v>
      </c>
      <c r="O103" s="44">
        <f t="shared" si="12"/>
        <v>26859.61</v>
      </c>
      <c r="P103" s="44">
        <f>Таблица44672342[[#This Row],[Столбец15]]/Таблица44672342[[#This Row],[Столбец14]]*100</f>
        <v>13.083300332347934</v>
      </c>
      <c r="Q103" s="44">
        <f t="shared" si="12"/>
        <v>0</v>
      </c>
      <c r="R103" s="44">
        <f t="shared" si="12"/>
        <v>0</v>
      </c>
      <c r="S103" s="44">
        <f t="shared" si="12"/>
        <v>0</v>
      </c>
      <c r="T103" s="16" t="s">
        <v>212</v>
      </c>
      <c r="U103" s="102"/>
      <c r="V103" s="114"/>
    </row>
    <row r="104" spans="1:22" ht="64.2" customHeight="1" x14ac:dyDescent="0.3">
      <c r="A104" s="53" t="s">
        <v>92</v>
      </c>
      <c r="B104" s="46" t="s">
        <v>248</v>
      </c>
      <c r="C104" s="47"/>
      <c r="D104" s="21"/>
      <c r="E104" s="26">
        <f>Таблица44672342[[#This Row],[Столбец8]]+Таблица44672342[[#This Row],[Столбец11]]+Таблица44672342[[#This Row],[Столбец14]]+Таблица44672342[[#This Row],[Столбец17]]</f>
        <v>60471.9</v>
      </c>
      <c r="F104" s="26">
        <f>Таблица44672342[[#This Row],[Столбец9]]+Таблица44672342[[#This Row],[Столбец12]]+Таблица44672342[[#This Row],[Столбец15]]+Таблица44672342[[#This Row],[Столбец18]]</f>
        <v>20393.86</v>
      </c>
      <c r="G104" s="22">
        <f>Таблица44672342[[#This Row],[Столбец6]]/Таблица44672342[[#This Row],[Столбец5]]*100</f>
        <v>33.724523290983086</v>
      </c>
      <c r="H104" s="21">
        <v>60471.9</v>
      </c>
      <c r="I104" s="21">
        <v>20393.86</v>
      </c>
      <c r="J104" s="22">
        <f>Таблица44672342[[#This Row],[Столбец9]]/Таблица44672342[[#This Row],[Столбец8]]*100</f>
        <v>33.724523290983086</v>
      </c>
      <c r="K104" s="21"/>
      <c r="L104" s="21"/>
      <c r="M104" s="22"/>
      <c r="N104" s="32"/>
      <c r="O104" s="32"/>
      <c r="P104" s="32"/>
      <c r="Q104" s="21"/>
      <c r="R104" s="78"/>
      <c r="S104" s="78"/>
      <c r="T104" s="16"/>
      <c r="U104" s="102"/>
      <c r="V104" s="114"/>
    </row>
    <row r="105" spans="1:22" ht="85.2" customHeight="1" x14ac:dyDescent="0.3">
      <c r="A105" s="53" t="s">
        <v>93</v>
      </c>
      <c r="B105" s="46" t="s">
        <v>249</v>
      </c>
      <c r="C105" s="47"/>
      <c r="D105" s="47"/>
      <c r="E105" s="26">
        <f>Таблица44672342[[#This Row],[Столбец8]]+Таблица44672342[[#This Row],[Столбец11]]+Таблица44672342[[#This Row],[Столбец14]]+Таблица44672342[[#This Row],[Столбец17]]</f>
        <v>785853.8</v>
      </c>
      <c r="F105" s="26">
        <f>Таблица44672342[[#This Row],[Столбец9]]+Таблица44672342[[#This Row],[Столбец12]]+Таблица44672342[[#This Row],[Столбец15]]+Таблица44672342[[#This Row],[Столбец18]]</f>
        <v>145262.07</v>
      </c>
      <c r="G105" s="22">
        <f>Таблица44672342[[#This Row],[Столбец6]]/Таблица44672342[[#This Row],[Столбец5]]*100</f>
        <v>18.484617622260018</v>
      </c>
      <c r="H105" s="21">
        <v>356390.6</v>
      </c>
      <c r="I105" s="21">
        <v>83862.070000000007</v>
      </c>
      <c r="J105" s="22">
        <f>Таблица44672342[[#This Row],[Столбец9]]/Таблица44672342[[#This Row],[Столбец8]]*100</f>
        <v>23.530943296484256</v>
      </c>
      <c r="K105" s="21">
        <v>429463.2</v>
      </c>
      <c r="L105" s="21">
        <v>61400</v>
      </c>
      <c r="M105" s="22">
        <f>Таблица44672342[[#This Row],[Столбец12]]/Таблица44672342[[#This Row],[Столбец11]]*100</f>
        <v>14.296917640440437</v>
      </c>
      <c r="N105" s="21"/>
      <c r="O105" s="21"/>
      <c r="P105" s="21"/>
      <c r="Q105" s="21"/>
      <c r="R105" s="78"/>
      <c r="S105" s="78"/>
      <c r="T105" s="16"/>
      <c r="U105" s="102"/>
      <c r="V105" s="114"/>
    </row>
    <row r="106" spans="1:22" s="8" customFormat="1" ht="69" customHeight="1" x14ac:dyDescent="0.3">
      <c r="A106" s="53" t="s">
        <v>94</v>
      </c>
      <c r="B106" s="46" t="s">
        <v>250</v>
      </c>
      <c r="C106" s="47"/>
      <c r="D106" s="47"/>
      <c r="E106" s="26">
        <f>Таблица44672342[[#This Row],[Столбец8]]+Таблица44672342[[#This Row],[Столбец11]]+Таблица44672342[[#This Row],[Столбец14]]+Таблица44672342[[#This Row],[Столбец17]]</f>
        <v>68301.63</v>
      </c>
      <c r="F106" s="26">
        <f>Таблица44672342[[#This Row],[Столбец9]]+Таблица44672342[[#This Row],[Столбец12]]+Таблица44672342[[#This Row],[Столбец15]]+Таблица44672342[[#This Row],[Столбец18]]</f>
        <v>25147.53</v>
      </c>
      <c r="G106" s="22">
        <f>Таблица44672342[[#This Row],[Столбец6]]/Таблица44672342[[#This Row],[Столбец5]]*100</f>
        <v>36.818345330850811</v>
      </c>
      <c r="H106" s="21">
        <v>68301.63</v>
      </c>
      <c r="I106" s="21">
        <v>25147.53</v>
      </c>
      <c r="J106" s="22">
        <f>Таблица44672342[[#This Row],[Столбец9]]/Таблица44672342[[#This Row],[Столбец8]]*100</f>
        <v>36.818345330850811</v>
      </c>
      <c r="K106" s="21"/>
      <c r="L106" s="21"/>
      <c r="M106" s="22"/>
      <c r="N106" s="21"/>
      <c r="O106" s="21"/>
      <c r="P106" s="21"/>
      <c r="Q106" s="21"/>
      <c r="R106" s="78"/>
      <c r="S106" s="78"/>
      <c r="T106" s="16"/>
      <c r="U106" s="102"/>
      <c r="V106" s="113"/>
    </row>
    <row r="107" spans="1:22" ht="55.2" customHeight="1" x14ac:dyDescent="0.3">
      <c r="A107" s="53" t="s">
        <v>95</v>
      </c>
      <c r="B107" s="46" t="s">
        <v>251</v>
      </c>
      <c r="C107" s="47"/>
      <c r="D107" s="57"/>
      <c r="E107" s="26">
        <f>Таблица44672342[[#This Row],[Столбец8]]+Таблица44672342[[#This Row],[Столбец11]]+Таблица44672342[[#This Row],[Столбец14]]+Таблица44672342[[#This Row],[Столбец17]]</f>
        <v>841781.08000000007</v>
      </c>
      <c r="F107" s="26">
        <f>Таблица44672342[[#This Row],[Столбец9]]+Таблица44672342[[#This Row],[Столбец12]]+Таблица44672342[[#This Row],[Столбец15]]+Таблица44672342[[#This Row],[Столбец18]]</f>
        <v>584008.66</v>
      </c>
      <c r="G107" s="22">
        <f>Таблица44672342[[#This Row],[Столбец6]]/Таблица44672342[[#This Row],[Столбец5]]*100</f>
        <v>69.377736548794843</v>
      </c>
      <c r="H107" s="21">
        <v>709251.78</v>
      </c>
      <c r="I107" s="21">
        <v>559658.66</v>
      </c>
      <c r="J107" s="22">
        <f>Таблица44672342[[#This Row],[Столбец9]]/Таблица44672342[[#This Row],[Столбец8]]*100</f>
        <v>78.908319412324914</v>
      </c>
      <c r="K107" s="21">
        <v>132529.29999999999</v>
      </c>
      <c r="L107" s="21">
        <v>24350</v>
      </c>
      <c r="M107" s="22">
        <f>Таблица44672342[[#This Row],[Столбец12]]/Таблица44672342[[#This Row],[Столбец11]]*100</f>
        <v>18.373295565584367</v>
      </c>
      <c r="N107" s="21"/>
      <c r="O107" s="21"/>
      <c r="P107" s="21"/>
      <c r="Q107" s="21"/>
      <c r="R107" s="78"/>
      <c r="S107" s="78"/>
      <c r="T107" s="16"/>
      <c r="U107" s="102"/>
      <c r="V107" s="113"/>
    </row>
    <row r="108" spans="1:22" ht="63" customHeight="1" x14ac:dyDescent="0.3">
      <c r="A108" s="53" t="s">
        <v>96</v>
      </c>
      <c r="B108" s="46" t="s">
        <v>252</v>
      </c>
      <c r="C108" s="47"/>
      <c r="D108" s="47"/>
      <c r="E108" s="26">
        <f>Таблица44672342[[#This Row],[Столбец8]]+Таблица44672342[[#This Row],[Столбец11]]+Таблица44672342[[#This Row],[Столбец14]]+Таблица44672342[[#This Row],[Столбец17]]</f>
        <v>45825.4</v>
      </c>
      <c r="F108" s="26">
        <f>Таблица44672342[[#This Row],[Столбец9]]+Таблица44672342[[#This Row],[Столбец12]]+Таблица44672342[[#This Row],[Столбец15]]+Таблица44672342[[#This Row],[Столбец18]]</f>
        <v>29386.29</v>
      </c>
      <c r="G108" s="22">
        <f>Таблица44672342[[#This Row],[Столбец6]]/Таблица44672342[[#This Row],[Столбец5]]*100</f>
        <v>64.126641556865835</v>
      </c>
      <c r="H108" s="21">
        <v>45825.4</v>
      </c>
      <c r="I108" s="21">
        <v>29386.29</v>
      </c>
      <c r="J108" s="22">
        <f>Таблица44672342[[#This Row],[Столбец9]]/Таблица44672342[[#This Row],[Столбец8]]*100</f>
        <v>64.126641556865835</v>
      </c>
      <c r="K108" s="21"/>
      <c r="L108" s="21"/>
      <c r="M108" s="22"/>
      <c r="N108" s="21"/>
      <c r="O108" s="21"/>
      <c r="P108" s="21"/>
      <c r="Q108" s="21"/>
      <c r="R108" s="78"/>
      <c r="S108" s="78"/>
      <c r="T108" s="16"/>
      <c r="U108" s="102"/>
      <c r="V108" s="113"/>
    </row>
    <row r="109" spans="1:22" ht="58.2" customHeight="1" x14ac:dyDescent="0.3">
      <c r="A109" s="53" t="s">
        <v>97</v>
      </c>
      <c r="B109" s="46" t="s">
        <v>253</v>
      </c>
      <c r="C109" s="47"/>
      <c r="D109" s="47"/>
      <c r="E109" s="26">
        <f>Таблица44672342[[#This Row],[Столбец8]]+Таблица44672342[[#This Row],[Столбец11]]+Таблица44672342[[#This Row],[Столбец14]]+Таблица44672342[[#This Row],[Столбец17]]</f>
        <v>67063.600000000006</v>
      </c>
      <c r="F109" s="26">
        <f>Таблица44672342[[#This Row],[Столбец9]]+Таблица44672342[[#This Row],[Столбец12]]+Таблица44672342[[#This Row],[Столбец15]]+Таблица44672342[[#This Row],[Столбец18]]</f>
        <v>41110.33</v>
      </c>
      <c r="G109" s="22">
        <f>Таблица44672342[[#This Row],[Столбец6]]/Таблица44672342[[#This Row],[Столбец5]]*100</f>
        <v>61.300511753022505</v>
      </c>
      <c r="H109" s="21">
        <v>46404.2</v>
      </c>
      <c r="I109" s="21">
        <v>31418.43</v>
      </c>
      <c r="J109" s="22">
        <f>Таблица44672342[[#This Row],[Столбец9]]/Таблица44672342[[#This Row],[Столбец8]]*100</f>
        <v>67.70600505988682</v>
      </c>
      <c r="K109" s="21">
        <v>20659.400000000001</v>
      </c>
      <c r="L109" s="21">
        <v>9691.9</v>
      </c>
      <c r="M109" s="22">
        <f>Таблица44672342[[#This Row],[Столбец12]]/Таблица44672342[[#This Row],[Столбец11]]*100</f>
        <v>46.912785463275789</v>
      </c>
      <c r="N109" s="21"/>
      <c r="O109" s="21"/>
      <c r="P109" s="21"/>
      <c r="Q109" s="21"/>
      <c r="R109" s="78"/>
      <c r="S109" s="78"/>
      <c r="T109" s="16"/>
      <c r="U109" s="102"/>
      <c r="V109" s="110"/>
    </row>
    <row r="110" spans="1:22" s="6" customFormat="1" ht="81.599999999999994" customHeight="1" x14ac:dyDescent="0.3">
      <c r="A110" s="53" t="s">
        <v>98</v>
      </c>
      <c r="B110" s="46" t="s">
        <v>254</v>
      </c>
      <c r="C110" s="47"/>
      <c r="D110" s="47"/>
      <c r="E110" s="26">
        <f>Таблица44672342[[#This Row],[Столбец8]]+Таблица44672342[[#This Row],[Столбец11]]+Таблица44672342[[#This Row],[Столбец14]]+Таблица44672342[[#This Row],[Столбец17]]</f>
        <v>451203.5</v>
      </c>
      <c r="F110" s="26">
        <f>Таблица44672342[[#This Row],[Столбец9]]+Таблица44672342[[#This Row],[Столбец12]]+Таблица44672342[[#This Row],[Столбец15]]+Таблица44672342[[#This Row],[Столбец18]]</f>
        <v>172473.40999999997</v>
      </c>
      <c r="G110" s="22">
        <f>Таблица44672342[[#This Row],[Столбец6]]/Таблица44672342[[#This Row],[Столбец5]]*100</f>
        <v>38.225193288615884</v>
      </c>
      <c r="H110" s="21">
        <v>245906.6</v>
      </c>
      <c r="I110" s="21">
        <v>145613.79999999999</v>
      </c>
      <c r="J110" s="22">
        <f>Таблица44672342[[#This Row],[Столбец9]]/Таблица44672342[[#This Row],[Столбец8]]*100</f>
        <v>59.21508410103673</v>
      </c>
      <c r="K110" s="21"/>
      <c r="L110" s="21"/>
      <c r="M110" s="22"/>
      <c r="N110" s="21">
        <v>205296.9</v>
      </c>
      <c r="O110" s="21">
        <v>26859.61</v>
      </c>
      <c r="P110" s="70">
        <f>Таблица44672342[[#This Row],[Столбец15]]/Таблица44672342[[#This Row],[Столбец14]]*100</f>
        <v>13.083300332347934</v>
      </c>
      <c r="Q110" s="88"/>
      <c r="R110" s="88"/>
      <c r="S110" s="88"/>
      <c r="T110" s="89"/>
      <c r="U110" s="105"/>
      <c r="V110" s="110"/>
    </row>
    <row r="111" spans="1:22" ht="60.6" customHeight="1" x14ac:dyDescent="0.3">
      <c r="A111" s="53" t="s">
        <v>255</v>
      </c>
      <c r="B111" s="46" t="s">
        <v>256</v>
      </c>
      <c r="C111" s="47"/>
      <c r="D111" s="47"/>
      <c r="E111" s="26">
        <f>Таблица44672342[[#This Row],[Столбец8]]+Таблица44672342[[#This Row],[Столбец11]]+Таблица44672342[[#This Row],[Столбец14]]+Таблица44672342[[#This Row],[Столбец17]]</f>
        <v>0</v>
      </c>
      <c r="F111" s="26">
        <f>Таблица44672342[[#This Row],[Столбец9]]+Таблица44672342[[#This Row],[Столбец12]]+Таблица44672342[[#This Row],[Столбец15]]+Таблица44672342[[#This Row],[Столбец18]]</f>
        <v>0</v>
      </c>
      <c r="G111" s="22" t="e">
        <f>Таблица44672342[[#This Row],[Столбец6]]/Таблица44672342[[#This Row],[Столбец5]]*100</f>
        <v>#DIV/0!</v>
      </c>
      <c r="H111" s="21">
        <v>0</v>
      </c>
      <c r="I111" s="21">
        <v>0</v>
      </c>
      <c r="J111" s="22"/>
      <c r="K111" s="21"/>
      <c r="L111" s="21"/>
      <c r="M111" s="22"/>
      <c r="N111" s="21"/>
      <c r="O111" s="21"/>
      <c r="P111" s="21"/>
      <c r="Q111" s="21"/>
      <c r="R111" s="78"/>
      <c r="S111" s="78"/>
      <c r="T111" s="16"/>
      <c r="U111" s="102"/>
      <c r="V111" s="110"/>
    </row>
    <row r="112" spans="1:22" ht="55.95" customHeight="1" x14ac:dyDescent="0.3">
      <c r="A112" s="33">
        <v>20</v>
      </c>
      <c r="B112" s="34" t="s">
        <v>258</v>
      </c>
      <c r="C112" s="30" t="s">
        <v>43</v>
      </c>
      <c r="D112" s="30" t="s">
        <v>18</v>
      </c>
      <c r="E112" s="31">
        <f>Таблица44672342[[#This Row],[Столбец8]]+Таблица44672342[[#This Row],[Столбец11]]+Таблица44672342[[#This Row],[Столбец14]]+Таблица44672342[[#This Row],[Столбец17]]</f>
        <v>10262022.489999998</v>
      </c>
      <c r="F112" s="31">
        <f>Таблица44672342[[#This Row],[Столбец9]]+Таблица44672342[[#This Row],[Столбец12]]+Таблица44672342[[#This Row],[Столбец15]]+Таблица44672342[[#This Row],[Столбец18]]</f>
        <v>6736412.79</v>
      </c>
      <c r="G112" s="35">
        <f>Таблица44672342[[#This Row],[Столбец6]]/Таблица44672342[[#This Row],[Столбец5]]*100</f>
        <v>65.644104722674427</v>
      </c>
      <c r="H112" s="35">
        <f>H113+H114+H115+H116+H117+H118+H119+H120+H121+H122+H123+H124+H125+H127+H128+H126</f>
        <v>10080189.289999999</v>
      </c>
      <c r="I112" s="35">
        <f t="shared" ref="I112:S112" si="13">I113+I114+I115+I116+I117+I118+I119+I120+I121+I122+I123+I124+I125+I127+I128+I126</f>
        <v>6616999.1600000001</v>
      </c>
      <c r="J112" s="35">
        <f>Таблица44672342[[#This Row],[Столбец9]]/Таблица44672342[[#This Row],[Столбец8]]*100</f>
        <v>65.64360023044766</v>
      </c>
      <c r="K112" s="35">
        <f t="shared" si="13"/>
        <v>181833.2</v>
      </c>
      <c r="L112" s="35">
        <f t="shared" si="13"/>
        <v>119413.63</v>
      </c>
      <c r="M112" s="35">
        <f>Таблица44672342[[#This Row],[Столбец12]]/Таблица44672342[[#This Row],[Столбец11]]*100</f>
        <v>65.672071986853879</v>
      </c>
      <c r="N112" s="35">
        <f t="shared" si="13"/>
        <v>0</v>
      </c>
      <c r="O112" s="35">
        <f t="shared" si="13"/>
        <v>0</v>
      </c>
      <c r="P112" s="35">
        <f t="shared" si="13"/>
        <v>0</v>
      </c>
      <c r="Q112" s="35">
        <f t="shared" si="13"/>
        <v>0</v>
      </c>
      <c r="R112" s="35">
        <f t="shared" si="13"/>
        <v>0</v>
      </c>
      <c r="S112" s="35">
        <f t="shared" si="13"/>
        <v>0</v>
      </c>
      <c r="T112" s="16"/>
      <c r="U112" s="102"/>
      <c r="V112" s="110"/>
    </row>
    <row r="113" spans="1:22" ht="44.4" customHeight="1" x14ac:dyDescent="0.3">
      <c r="A113" s="53" t="s">
        <v>135</v>
      </c>
      <c r="B113" s="46" t="s">
        <v>260</v>
      </c>
      <c r="C113" s="47"/>
      <c r="D113" s="47"/>
      <c r="E113" s="26">
        <f>Таблица44672342[[#This Row],[Столбец8]]+Таблица44672342[[#This Row],[Столбец11]]+Таблица44672342[[#This Row],[Столбец14]]+Таблица44672342[[#This Row],[Столбец17]]</f>
        <v>835330.6</v>
      </c>
      <c r="F113" s="26">
        <f>Таблица44672342[[#This Row],[Столбец9]]+Таблица44672342[[#This Row],[Столбец12]]+Таблица44672342[[#This Row],[Столбец15]]+Таблица44672342[[#This Row],[Столбец18]]</f>
        <v>601788.59</v>
      </c>
      <c r="G113" s="22">
        <f>Таблица44672342[[#This Row],[Столбец6]]/Таблица44672342[[#This Row],[Столбец5]]*100</f>
        <v>72.041966378341698</v>
      </c>
      <c r="H113" s="21">
        <v>835330.6</v>
      </c>
      <c r="I113" s="21">
        <v>601788.59</v>
      </c>
      <c r="J113" s="22">
        <f>Таблица44672342[[#This Row],[Столбец9]]/Таблица44672342[[#This Row],[Столбец8]]*100</f>
        <v>72.041966378341698</v>
      </c>
      <c r="K113" s="21"/>
      <c r="L113" s="21"/>
      <c r="M113" s="22"/>
      <c r="N113" s="21"/>
      <c r="O113" s="21"/>
      <c r="P113" s="21"/>
      <c r="Q113" s="21"/>
      <c r="R113" s="78"/>
      <c r="S113" s="78"/>
      <c r="T113" s="16" t="s">
        <v>195</v>
      </c>
      <c r="U113" s="102"/>
      <c r="V113" s="110"/>
    </row>
    <row r="114" spans="1:22" ht="39" customHeight="1" x14ac:dyDescent="0.3">
      <c r="A114" s="53" t="s">
        <v>136</v>
      </c>
      <c r="B114" s="46" t="s">
        <v>261</v>
      </c>
      <c r="C114" s="47"/>
      <c r="D114" s="47"/>
      <c r="E114" s="26">
        <f>Таблица44672342[[#This Row],[Столбец8]]+Таблица44672342[[#This Row],[Столбец11]]+Таблица44672342[[#This Row],[Столбец14]]+Таблица44672342[[#This Row],[Столбец17]]</f>
        <v>1681952.2</v>
      </c>
      <c r="F114" s="26">
        <f>Таблица44672342[[#This Row],[Столбец9]]+Таблица44672342[[#This Row],[Столбец12]]+Таблица44672342[[#This Row],[Столбец15]]+Таблица44672342[[#This Row],[Столбец18]]</f>
        <v>1153867.9099999999</v>
      </c>
      <c r="G114" s="22">
        <f>Таблица44672342[[#This Row],[Столбец6]]/Таблица44672342[[#This Row],[Столбец5]]*100</f>
        <v>68.602895492511621</v>
      </c>
      <c r="H114" s="21">
        <v>1625974.2</v>
      </c>
      <c r="I114" s="21">
        <v>1119889.9099999999</v>
      </c>
      <c r="J114" s="22">
        <f>Таблица44672342[[#This Row],[Столбец9]]/Таблица44672342[[#This Row],[Столбец8]]*100</f>
        <v>68.875011054910956</v>
      </c>
      <c r="K114" s="21">
        <v>55978</v>
      </c>
      <c r="L114" s="21">
        <v>33978</v>
      </c>
      <c r="M114" s="22">
        <f>Таблица44672342[[#This Row],[Столбец12]]/Таблица44672342[[#This Row],[Столбец11]]*100</f>
        <v>60.698845975204542</v>
      </c>
      <c r="N114" s="21"/>
      <c r="O114" s="21"/>
      <c r="P114" s="21"/>
      <c r="Q114" s="21"/>
      <c r="R114" s="78"/>
      <c r="S114" s="78"/>
      <c r="T114" s="16"/>
      <c r="U114" s="102"/>
      <c r="V114" s="110"/>
    </row>
    <row r="115" spans="1:22" ht="49.2" customHeight="1" x14ac:dyDescent="0.3">
      <c r="A115" s="53" t="s">
        <v>137</v>
      </c>
      <c r="B115" s="46" t="s">
        <v>262</v>
      </c>
      <c r="C115" s="47"/>
      <c r="D115" s="47"/>
      <c r="E115" s="26">
        <f>Таблица44672342[[#This Row],[Столбец8]]+Таблица44672342[[#This Row],[Столбец11]]+Таблица44672342[[#This Row],[Столбец14]]+Таблица44672342[[#This Row],[Столбец17]]</f>
        <v>283224.23</v>
      </c>
      <c r="F115" s="26">
        <f>Таблица44672342[[#This Row],[Столбец9]]+Таблица44672342[[#This Row],[Столбец12]]+Таблица44672342[[#This Row],[Столбец15]]+Таблица44672342[[#This Row],[Столбец18]]</f>
        <v>196954.64</v>
      </c>
      <c r="G115" s="22">
        <f>Таблица44672342[[#This Row],[Столбец6]]/Таблица44672342[[#This Row],[Столбец5]]*100</f>
        <v>69.540180231048737</v>
      </c>
      <c r="H115" s="21">
        <v>262376.43</v>
      </c>
      <c r="I115" s="21">
        <v>176954.64</v>
      </c>
      <c r="J115" s="22">
        <f>Таблица44672342[[#This Row],[Столбец9]]/Таблица44672342[[#This Row],[Столбец8]]*100</f>
        <v>67.443039757801429</v>
      </c>
      <c r="K115" s="21">
        <v>20847.8</v>
      </c>
      <c r="L115" s="21">
        <v>20000</v>
      </c>
      <c r="M115" s="22">
        <f>Таблица44672342[[#This Row],[Столбец12]]/Таблица44672342[[#This Row],[Столбец11]]*100</f>
        <v>95.933383858248831</v>
      </c>
      <c r="N115" s="21"/>
      <c r="O115" s="21"/>
      <c r="P115" s="21"/>
      <c r="Q115" s="21"/>
      <c r="R115" s="78"/>
      <c r="S115" s="78"/>
      <c r="T115" s="16"/>
      <c r="U115" s="102"/>
      <c r="V115" s="110"/>
    </row>
    <row r="116" spans="1:22" ht="60" customHeight="1" x14ac:dyDescent="0.3">
      <c r="A116" s="53" t="s">
        <v>138</v>
      </c>
      <c r="B116" s="46" t="s">
        <v>269</v>
      </c>
      <c r="C116" s="47"/>
      <c r="D116" s="47"/>
      <c r="E116" s="26">
        <f>Таблица44672342[[#This Row],[Столбец8]]+Таблица44672342[[#This Row],[Столбец11]]+Таблица44672342[[#This Row],[Столбец14]]+Таблица44672342[[#This Row],[Столбец17]]</f>
        <v>786653.2</v>
      </c>
      <c r="F116" s="26">
        <f>Таблица44672342[[#This Row],[Столбец9]]+Таблица44672342[[#This Row],[Столбец12]]+Таблица44672342[[#This Row],[Столбец15]]+Таблица44672342[[#This Row],[Столбец18]]</f>
        <v>596005.14</v>
      </c>
      <c r="G116" s="22">
        <f>Таблица44672342[[#This Row],[Столбец6]]/Таблица44672342[[#This Row],[Столбец5]]*100</f>
        <v>75.764662242523144</v>
      </c>
      <c r="H116" s="21">
        <v>786653.2</v>
      </c>
      <c r="I116" s="21">
        <v>596005.14</v>
      </c>
      <c r="J116" s="22">
        <f>Таблица44672342[[#This Row],[Столбец9]]/Таблица44672342[[#This Row],[Столбец8]]*100</f>
        <v>75.764662242523144</v>
      </c>
      <c r="K116" s="21"/>
      <c r="L116" s="21"/>
      <c r="M116" s="22"/>
      <c r="N116" s="21"/>
      <c r="O116" s="21"/>
      <c r="P116" s="21"/>
      <c r="Q116" s="21"/>
      <c r="R116" s="78"/>
      <c r="S116" s="78"/>
      <c r="T116" s="16"/>
      <c r="U116" s="102"/>
      <c r="V116" s="110"/>
    </row>
    <row r="117" spans="1:22" ht="54.6" customHeight="1" x14ac:dyDescent="0.3">
      <c r="A117" s="53" t="s">
        <v>139</v>
      </c>
      <c r="B117" s="46" t="s">
        <v>270</v>
      </c>
      <c r="C117" s="47"/>
      <c r="D117" s="47"/>
      <c r="E117" s="26">
        <f>Таблица44672342[[#This Row],[Столбец8]]+Таблица44672342[[#This Row],[Столбец11]]+Таблица44672342[[#This Row],[Столбец14]]+Таблица44672342[[#This Row],[Столбец17]]</f>
        <v>56168.9</v>
      </c>
      <c r="F117" s="26">
        <f>Таблица44672342[[#This Row],[Столбец9]]+Таблица44672342[[#This Row],[Столбец12]]+Таблица44672342[[#This Row],[Столбец15]]+Таблица44672342[[#This Row],[Столбец18]]</f>
        <v>39573.480000000003</v>
      </c>
      <c r="G117" s="22">
        <f>Таблица44672342[[#This Row],[Столбец6]]/Таблица44672342[[#This Row],[Столбец5]]*100</f>
        <v>70.454432969134174</v>
      </c>
      <c r="H117" s="21">
        <v>56168.9</v>
      </c>
      <c r="I117" s="21">
        <v>39573.480000000003</v>
      </c>
      <c r="J117" s="22">
        <f>Таблица44672342[[#This Row],[Столбец9]]/Таблица44672342[[#This Row],[Столбец8]]*100</f>
        <v>70.454432969134174</v>
      </c>
      <c r="K117" s="21"/>
      <c r="L117" s="21"/>
      <c r="M117" s="22"/>
      <c r="N117" s="21"/>
      <c r="O117" s="21"/>
      <c r="P117" s="21"/>
      <c r="Q117" s="21"/>
      <c r="R117" s="78"/>
      <c r="S117" s="78"/>
      <c r="T117" s="16"/>
      <c r="U117" s="102"/>
      <c r="V117" s="110"/>
    </row>
    <row r="118" spans="1:22" ht="55.95" customHeight="1" x14ac:dyDescent="0.3">
      <c r="A118" s="53" t="s">
        <v>140</v>
      </c>
      <c r="B118" s="46" t="s">
        <v>271</v>
      </c>
      <c r="C118" s="47"/>
      <c r="D118" s="47"/>
      <c r="E118" s="26">
        <f>Таблица44672342[[#This Row],[Столбец8]]+Таблица44672342[[#This Row],[Столбец11]]+Таблица44672342[[#This Row],[Столбец14]]+Таблица44672342[[#This Row],[Столбец17]]</f>
        <v>1754.6</v>
      </c>
      <c r="F118" s="26">
        <f>Таблица44672342[[#This Row],[Столбец9]]+Таблица44672342[[#This Row],[Столбец12]]+Таблица44672342[[#This Row],[Столбец15]]+Таблица44672342[[#This Row],[Столбец18]]</f>
        <v>1394.91</v>
      </c>
      <c r="G118" s="22">
        <f>Таблица44672342[[#This Row],[Столбец6]]/Таблица44672342[[#This Row],[Столбец5]]*100</f>
        <v>79.500170979140549</v>
      </c>
      <c r="H118" s="21">
        <v>1754.6</v>
      </c>
      <c r="I118" s="21">
        <v>1394.91</v>
      </c>
      <c r="J118" s="22">
        <f>Таблица44672342[[#This Row],[Столбец9]]/Таблица44672342[[#This Row],[Столбец8]]*100</f>
        <v>79.500170979140549</v>
      </c>
      <c r="K118" s="21"/>
      <c r="L118" s="21"/>
      <c r="M118" s="22"/>
      <c r="N118" s="21"/>
      <c r="O118" s="21"/>
      <c r="P118" s="21"/>
      <c r="Q118" s="21"/>
      <c r="R118" s="78"/>
      <c r="S118" s="78"/>
      <c r="T118" s="16"/>
      <c r="U118" s="102"/>
      <c r="V118" s="110"/>
    </row>
    <row r="119" spans="1:22" ht="116.4" customHeight="1" x14ac:dyDescent="0.3">
      <c r="A119" s="53" t="s">
        <v>141</v>
      </c>
      <c r="B119" s="46" t="s">
        <v>272</v>
      </c>
      <c r="C119" s="47"/>
      <c r="D119" s="47"/>
      <c r="E119" s="26">
        <f>Таблица44672342[[#This Row],[Столбец8]]+Таблица44672342[[#This Row],[Столбец11]]+Таблица44672342[[#This Row],[Столбец14]]+Таблица44672342[[#This Row],[Столбец17]]</f>
        <v>118792.09999999999</v>
      </c>
      <c r="F119" s="26">
        <f>Таблица44672342[[#This Row],[Столбец9]]+Таблица44672342[[#This Row],[Столбец12]]+Таблица44672342[[#This Row],[Столбец15]]+Таблица44672342[[#This Row],[Столбец18]]</f>
        <v>26434.39</v>
      </c>
      <c r="G119" s="22">
        <f>Таблица44672342[[#This Row],[Столбец6]]/Таблица44672342[[#This Row],[Столбец5]]*100</f>
        <v>22.252649797419192</v>
      </c>
      <c r="H119" s="21">
        <v>78572.399999999994</v>
      </c>
      <c r="I119" s="21">
        <v>24116.86</v>
      </c>
      <c r="J119" s="22">
        <f>Таблица44672342[[#This Row],[Столбец9]]/Таблица44672342[[#This Row],[Столбец8]]*100</f>
        <v>30.693805967489862</v>
      </c>
      <c r="K119" s="21">
        <v>40219.699999999997</v>
      </c>
      <c r="L119" s="21">
        <v>2317.5300000000002</v>
      </c>
      <c r="M119" s="22">
        <f>Таблица44672342[[#This Row],[Столбец12]]/Таблица44672342[[#This Row],[Столбец11]]*100</f>
        <v>5.7621762469635538</v>
      </c>
      <c r="N119" s="21"/>
      <c r="O119" s="21"/>
      <c r="P119" s="21"/>
      <c r="Q119" s="21"/>
      <c r="R119" s="78"/>
      <c r="S119" s="78"/>
      <c r="T119" s="17"/>
      <c r="U119" s="102"/>
      <c r="V119" s="110"/>
    </row>
    <row r="120" spans="1:22" ht="61.95" customHeight="1" x14ac:dyDescent="0.3">
      <c r="A120" s="53" t="s">
        <v>176</v>
      </c>
      <c r="B120" s="46" t="s">
        <v>69</v>
      </c>
      <c r="C120" s="47"/>
      <c r="D120" s="47"/>
      <c r="E120" s="26">
        <f>Таблица44672342[[#This Row],[Столбец8]]+Таблица44672342[[#This Row],[Столбец11]]+Таблица44672342[[#This Row],[Столбец14]]+Таблица44672342[[#This Row],[Столбец17]]</f>
        <v>13430.4</v>
      </c>
      <c r="F120" s="26">
        <f>Таблица44672342[[#This Row],[Столбец9]]+Таблица44672342[[#This Row],[Столбец12]]+Таблица44672342[[#This Row],[Столбец15]]+Таблица44672342[[#This Row],[Столбец18]]</f>
        <v>2363.8000000000002</v>
      </c>
      <c r="G120" s="22">
        <f>Таблица44672342[[#This Row],[Столбец6]]/Таблица44672342[[#This Row],[Столбец5]]*100</f>
        <v>17.600369311412916</v>
      </c>
      <c r="H120" s="21">
        <v>13430.4</v>
      </c>
      <c r="I120" s="21">
        <v>2363.8000000000002</v>
      </c>
      <c r="J120" s="22">
        <f>Таблица44672342[[#This Row],[Столбец9]]/Таблица44672342[[#This Row],[Столбец8]]*100</f>
        <v>17.600369311412916</v>
      </c>
      <c r="K120" s="21"/>
      <c r="L120" s="21"/>
      <c r="M120" s="22"/>
      <c r="N120" s="21"/>
      <c r="O120" s="21"/>
      <c r="P120" s="21"/>
      <c r="Q120" s="21"/>
      <c r="R120" s="78"/>
      <c r="S120" s="78"/>
      <c r="T120" s="18"/>
      <c r="U120" s="102"/>
      <c r="V120" s="110"/>
    </row>
    <row r="121" spans="1:22" ht="83.4" customHeight="1" x14ac:dyDescent="0.3">
      <c r="A121" s="53" t="s">
        <v>142</v>
      </c>
      <c r="B121" s="46" t="s">
        <v>273</v>
      </c>
      <c r="C121" s="47"/>
      <c r="D121" s="47"/>
      <c r="E121" s="26">
        <f>Таблица44672342[[#This Row],[Столбец8]]+Таблица44672342[[#This Row],[Столбец11]]+Таблица44672342[[#This Row],[Столбец14]]+Таблица44672342[[#This Row],[Столбец17]]</f>
        <v>35700.519999999997</v>
      </c>
      <c r="F121" s="26">
        <f>Таблица44672342[[#This Row],[Столбец9]]+Таблица44672342[[#This Row],[Столбец12]]+Таблица44672342[[#This Row],[Столбец15]]+Таблица44672342[[#This Row],[Столбец18]]</f>
        <v>27273.759999999998</v>
      </c>
      <c r="G121" s="22">
        <f>Таблица44672342[[#This Row],[Столбец6]]/Таблица44672342[[#This Row],[Столбец5]]*100</f>
        <v>76.395974064243319</v>
      </c>
      <c r="H121" s="21">
        <v>35700.519999999997</v>
      </c>
      <c r="I121" s="21">
        <v>27273.759999999998</v>
      </c>
      <c r="J121" s="22">
        <f>Таблица44672342[[#This Row],[Столбец9]]/Таблица44672342[[#This Row],[Столбец8]]*100</f>
        <v>76.395974064243319</v>
      </c>
      <c r="K121" s="21"/>
      <c r="L121" s="21"/>
      <c r="M121" s="22"/>
      <c r="N121" s="21"/>
      <c r="O121" s="21"/>
      <c r="P121" s="21"/>
      <c r="Q121" s="21"/>
      <c r="R121" s="78"/>
      <c r="S121" s="78"/>
      <c r="T121" s="16"/>
      <c r="U121" s="102"/>
      <c r="V121" s="110"/>
    </row>
    <row r="122" spans="1:22" ht="52.95" customHeight="1" x14ac:dyDescent="0.3">
      <c r="A122" s="53" t="s">
        <v>143</v>
      </c>
      <c r="B122" s="61" t="s">
        <v>274</v>
      </c>
      <c r="C122" s="47"/>
      <c r="D122" s="47"/>
      <c r="E122" s="26">
        <f>Таблица44672342[[#This Row],[Столбец8]]+Таблица44672342[[#This Row],[Столбец11]]+Таблица44672342[[#This Row],[Столбец14]]+Таблица44672342[[#This Row],[Столбец17]]</f>
        <v>64975.77</v>
      </c>
      <c r="F122" s="26">
        <f>Таблица44672342[[#This Row],[Столбец9]]+Таблица44672342[[#This Row],[Столбец12]]+Таблица44672342[[#This Row],[Столбец15]]+Таблица44672342[[#This Row],[Столбец18]]</f>
        <v>49348.69</v>
      </c>
      <c r="G122" s="22">
        <f>Таблица44672342[[#This Row],[Столбец6]]/Таблица44672342[[#This Row],[Столбец5]]*100</f>
        <v>75.949373127859815</v>
      </c>
      <c r="H122" s="21">
        <v>64975.77</v>
      </c>
      <c r="I122" s="21">
        <v>49348.69</v>
      </c>
      <c r="J122" s="22">
        <f>Таблица44672342[[#This Row],[Столбец9]]/Таблица44672342[[#This Row],[Столбец8]]*100</f>
        <v>75.949373127859815</v>
      </c>
      <c r="K122" s="21"/>
      <c r="L122" s="21"/>
      <c r="M122" s="22"/>
      <c r="N122" s="21"/>
      <c r="O122" s="21"/>
      <c r="P122" s="21"/>
      <c r="Q122" s="21"/>
      <c r="R122" s="78"/>
      <c r="S122" s="78"/>
      <c r="T122" s="16"/>
      <c r="U122" s="102"/>
      <c r="V122" s="110"/>
    </row>
    <row r="123" spans="1:22" ht="49.2" customHeight="1" x14ac:dyDescent="0.3">
      <c r="A123" s="53" t="s">
        <v>144</v>
      </c>
      <c r="B123" s="46" t="s">
        <v>275</v>
      </c>
      <c r="C123" s="47"/>
      <c r="D123" s="47"/>
      <c r="E123" s="26">
        <f>Таблица44672342[[#This Row],[Столбец8]]+Таблица44672342[[#This Row],[Столбец11]]+Таблица44672342[[#This Row],[Столбец14]]+Таблица44672342[[#This Row],[Столбец17]]</f>
        <v>18641.5</v>
      </c>
      <c r="F123" s="26">
        <f>Таблица44672342[[#This Row],[Столбец9]]+Таблица44672342[[#This Row],[Столбец12]]+Таблица44672342[[#This Row],[Столбец15]]+Таблица44672342[[#This Row],[Столбец18]]</f>
        <v>10000</v>
      </c>
      <c r="G123" s="22">
        <f>Таблица44672342[[#This Row],[Столбец6]]/Таблица44672342[[#This Row],[Столбец5]]*100</f>
        <v>53.643751844003972</v>
      </c>
      <c r="H123" s="21">
        <v>18641.5</v>
      </c>
      <c r="I123" s="21">
        <v>10000</v>
      </c>
      <c r="J123" s="22">
        <f>Таблица44672342[[#This Row],[Столбец9]]/Таблица44672342[[#This Row],[Столбец8]]*100</f>
        <v>53.643751844003972</v>
      </c>
      <c r="K123" s="21"/>
      <c r="L123" s="21"/>
      <c r="M123" s="22"/>
      <c r="N123" s="21"/>
      <c r="O123" s="21"/>
      <c r="P123" s="21"/>
      <c r="Q123" s="21"/>
      <c r="R123" s="78"/>
      <c r="S123" s="78"/>
      <c r="T123" s="16"/>
      <c r="U123" s="102"/>
      <c r="V123" s="110"/>
    </row>
    <row r="124" spans="1:22" ht="48.6" customHeight="1" x14ac:dyDescent="0.3">
      <c r="A124" s="53" t="s">
        <v>145</v>
      </c>
      <c r="B124" s="46" t="s">
        <v>276</v>
      </c>
      <c r="C124" s="47"/>
      <c r="D124" s="47"/>
      <c r="E124" s="26">
        <f>Таблица44672342[[#This Row],[Столбец8]]+Таблица44672342[[#This Row],[Столбец11]]+Таблица44672342[[#This Row],[Столбец14]]+Таблица44672342[[#This Row],[Столбец17]]</f>
        <v>9686.7999999999993</v>
      </c>
      <c r="F124" s="26">
        <f>Таблица44672342[[#This Row],[Столбец9]]+Таблица44672342[[#This Row],[Столбец12]]+Таблица44672342[[#This Row],[Столбец15]]+Таблица44672342[[#This Row],[Столбец18]]</f>
        <v>7703.61</v>
      </c>
      <c r="G124" s="22">
        <f>Таблица44672342[[#This Row],[Столбец6]]/Таблица44672342[[#This Row],[Столбец5]]*100</f>
        <v>79.526881942437129</v>
      </c>
      <c r="H124" s="21">
        <v>9686.7999999999993</v>
      </c>
      <c r="I124" s="21">
        <v>7703.61</v>
      </c>
      <c r="J124" s="22">
        <f>Таблица44672342[[#This Row],[Столбец9]]/Таблица44672342[[#This Row],[Столбец8]]*100</f>
        <v>79.526881942437129</v>
      </c>
      <c r="K124" s="21"/>
      <c r="L124" s="21"/>
      <c r="M124" s="22"/>
      <c r="N124" s="21"/>
      <c r="O124" s="21"/>
      <c r="P124" s="21"/>
      <c r="Q124" s="21"/>
      <c r="R124" s="78"/>
      <c r="S124" s="78"/>
      <c r="T124" s="16"/>
      <c r="U124" s="102"/>
      <c r="V124" s="110"/>
    </row>
    <row r="125" spans="1:22" s="7" customFormat="1" ht="56.4" customHeight="1" x14ac:dyDescent="0.3">
      <c r="A125" s="161" t="s">
        <v>146</v>
      </c>
      <c r="B125" s="162" t="s">
        <v>277</v>
      </c>
      <c r="C125" s="135"/>
      <c r="D125" s="135"/>
      <c r="E125" s="27">
        <f>Таблица44672342[[#This Row],[Столбец8]]+Таблица44672342[[#This Row],[Столбец11]]+Таблица44672342[[#This Row],[Столбец14]]+Таблица44672342[[#This Row],[Столбец17]]</f>
        <v>968164.07</v>
      </c>
      <c r="F125" s="27">
        <f>Таблица44672342[[#This Row],[Столбец9]]+Таблица44672342[[#This Row],[Столбец12]]+Таблица44672342[[#This Row],[Столбец15]]+Таблица44672342[[#This Row],[Столбец18]]</f>
        <v>380038.17</v>
      </c>
      <c r="G125" s="29">
        <f>Таблица44672342[[#This Row],[Столбец6]]/Таблица44672342[[#This Row],[Столбец5]]*100</f>
        <v>39.25348830596451</v>
      </c>
      <c r="H125" s="41">
        <v>903376.37</v>
      </c>
      <c r="I125" s="41">
        <v>316920.07</v>
      </c>
      <c r="J125" s="29">
        <f>Таблица44672342[[#This Row],[Столбец9]]/Таблица44672342[[#This Row],[Столбец8]]*100</f>
        <v>35.081731216857051</v>
      </c>
      <c r="K125" s="41">
        <v>64787.7</v>
      </c>
      <c r="L125" s="41">
        <v>63118.1</v>
      </c>
      <c r="M125" s="29">
        <f>Таблица44672342[[#This Row],[Столбец12]]/Таблица44672342[[#This Row],[Столбец11]]*100</f>
        <v>97.422967631201601</v>
      </c>
      <c r="N125" s="41"/>
      <c r="O125" s="41"/>
      <c r="P125" s="41"/>
      <c r="Q125" s="41"/>
      <c r="R125" s="163"/>
      <c r="S125" s="163"/>
      <c r="T125" s="159"/>
      <c r="U125" s="160"/>
      <c r="V125" s="110"/>
    </row>
    <row r="126" spans="1:22" ht="41.4" customHeight="1" x14ac:dyDescent="0.3">
      <c r="A126" s="52" t="s">
        <v>147</v>
      </c>
      <c r="B126" s="36" t="s">
        <v>388</v>
      </c>
      <c r="C126" s="38"/>
      <c r="D126" s="38"/>
      <c r="E126" s="26">
        <f>Таблица44672342[[#This Row],[Столбец8]]+Таблица44672342[[#This Row],[Столбец11]]+Таблица44672342[[#This Row],[Столбец14]]+Таблица44672342[[#This Row],[Столбец17]]</f>
        <v>9949.5</v>
      </c>
      <c r="F126" s="26">
        <f>Таблица44672342[[#This Row],[Столбец9]]+Таблица44672342[[#This Row],[Столбец12]]+Таблица44672342[[#This Row],[Столбец15]]+Таблица44672342[[#This Row],[Столбец17]]</f>
        <v>9949.5</v>
      </c>
      <c r="G126" s="32">
        <f>Таблица44672342[[#This Row],[Столбец6]]/Таблица44672342[[#This Row],[Столбец5]]*100</f>
        <v>100</v>
      </c>
      <c r="H126" s="32">
        <v>9949.5</v>
      </c>
      <c r="I126" s="32">
        <v>9949.5</v>
      </c>
      <c r="J126" s="22">
        <f>Таблица44672342[[#This Row],[Столбец9]]/Таблица44672342[[#This Row],[Столбец8]]*100</f>
        <v>100</v>
      </c>
      <c r="K126" s="32"/>
      <c r="L126" s="32"/>
      <c r="M126" s="22"/>
      <c r="N126" s="32"/>
      <c r="O126" s="32"/>
      <c r="P126" s="32"/>
      <c r="Q126" s="32"/>
      <c r="R126" s="32"/>
      <c r="S126" s="32"/>
      <c r="T126" s="141"/>
      <c r="U126" s="142"/>
      <c r="V126" s="112"/>
    </row>
    <row r="127" spans="1:22" ht="85.2" customHeight="1" x14ac:dyDescent="0.3">
      <c r="A127" s="53" t="s">
        <v>223</v>
      </c>
      <c r="B127" s="50" t="s">
        <v>257</v>
      </c>
      <c r="C127" s="47"/>
      <c r="D127" s="47"/>
      <c r="E127" s="26">
        <f>Таблица44672342[[#This Row],[Столбец8]]+Таблица44672342[[#This Row],[Столбец11]]+Таблица44672342[[#This Row],[Столбец14]]+Таблица44672342[[#This Row],[Столбец17]]</f>
        <v>5373161.0999999996</v>
      </c>
      <c r="F127" s="26">
        <f>Таблица44672342[[#This Row],[Столбец9]]+Таблица44672342[[#This Row],[Столбец12]]+Таблица44672342[[#This Row],[Столбец15]]+Таблица44672342[[#This Row],[Столбец18]]</f>
        <v>3633716.2</v>
      </c>
      <c r="G127" s="22">
        <f>Таблица44672342[[#This Row],[Столбец6]]/Таблица44672342[[#This Row],[Столбец5]]*100</f>
        <v>67.627158992124777</v>
      </c>
      <c r="H127" s="21">
        <v>5373161.0999999996</v>
      </c>
      <c r="I127" s="21">
        <v>3633716.2</v>
      </c>
      <c r="J127" s="22">
        <f>Таблица44672342[[#This Row],[Столбец9]]/Таблица44672342[[#This Row],[Столбец8]]*100</f>
        <v>67.627158992124777</v>
      </c>
      <c r="K127" s="21"/>
      <c r="L127" s="21"/>
      <c r="M127" s="22"/>
      <c r="N127" s="21"/>
      <c r="O127" s="21"/>
      <c r="P127" s="21"/>
      <c r="Q127" s="21"/>
      <c r="R127" s="78"/>
      <c r="S127" s="78"/>
      <c r="T127" s="16"/>
      <c r="U127" s="102"/>
      <c r="V127" s="110"/>
    </row>
    <row r="128" spans="1:22" s="8" customFormat="1" ht="46.2" customHeight="1" x14ac:dyDescent="0.3">
      <c r="A128" s="53" t="s">
        <v>224</v>
      </c>
      <c r="B128" s="25" t="s">
        <v>190</v>
      </c>
      <c r="C128" s="23"/>
      <c r="D128" s="23"/>
      <c r="E128" s="26">
        <f>Таблица44672342[[#This Row],[Столбец8]]+Таблица44672342[[#This Row],[Столбец11]]+Таблица44672342[[#This Row],[Столбец14]]+Таблица44672342[[#This Row],[Столбец17]]</f>
        <v>4437</v>
      </c>
      <c r="F128" s="26">
        <f>Таблица44672342[[#This Row],[Столбец9]]+Таблица44672342[[#This Row],[Столбец12]]+Таблица44672342[[#This Row],[Столбец15]]+Таблица44672342[[#This Row],[Столбец18]]</f>
        <v>0</v>
      </c>
      <c r="G128" s="22">
        <f>Таблица44672342[[#This Row],[Столбец6]]/Таблица44672342[[#This Row],[Столбец5]]*100</f>
        <v>0</v>
      </c>
      <c r="H128" s="22">
        <v>4437</v>
      </c>
      <c r="I128" s="22">
        <v>0</v>
      </c>
      <c r="J128" s="22">
        <f>Таблица44672342[[#This Row],[Столбец9]]/Таблица44672342[[#This Row],[Столбец8]]*100</f>
        <v>0</v>
      </c>
      <c r="K128" s="22"/>
      <c r="L128" s="22"/>
      <c r="M128" s="22"/>
      <c r="N128" s="22"/>
      <c r="O128" s="22"/>
      <c r="P128" s="22"/>
      <c r="Q128" s="22"/>
      <c r="R128" s="95"/>
      <c r="S128" s="95"/>
      <c r="T128" s="16"/>
      <c r="U128" s="102"/>
      <c r="V128" s="110"/>
    </row>
    <row r="129" spans="1:22" s="83" customFormat="1" ht="70.2" customHeight="1" x14ac:dyDescent="0.3">
      <c r="A129" s="33">
        <v>21</v>
      </c>
      <c r="B129" s="34" t="s">
        <v>373</v>
      </c>
      <c r="C129" s="30" t="s">
        <v>44</v>
      </c>
      <c r="D129" s="30" t="s">
        <v>172</v>
      </c>
      <c r="E129" s="31">
        <f>Таблица44672342[[#This Row],[Столбец8]]+Таблица44672342[[#This Row],[Столбец11]]+Таблица44672342[[#This Row],[Столбец14]]+Таблица44672342[[#This Row],[Столбец17]]</f>
        <v>437457</v>
      </c>
      <c r="F129" s="31">
        <f>Таблица44672342[[#This Row],[Столбец9]]+Таблица44672342[[#This Row],[Столбец12]]+Таблица44672342[[#This Row],[Столбец15]]+Таблица44672342[[#This Row],[Столбец18]]</f>
        <v>375552.18</v>
      </c>
      <c r="G129" s="35">
        <f>Таблица44672342[[#This Row],[Столбец6]]/Таблица44672342[[#This Row],[Столбец5]]*100</f>
        <v>85.84893600971067</v>
      </c>
      <c r="H129" s="35">
        <v>437457</v>
      </c>
      <c r="I129" s="35">
        <v>375552.18</v>
      </c>
      <c r="J129" s="35">
        <f>Таблица44672342[[#This Row],[Столбец9]]/Таблица44672342[[#This Row],[Столбец8]]*100</f>
        <v>85.84893600971067</v>
      </c>
      <c r="K129" s="35"/>
      <c r="L129" s="35"/>
      <c r="M129" s="35"/>
      <c r="N129" s="35"/>
      <c r="O129" s="35"/>
      <c r="P129" s="35"/>
      <c r="Q129" s="35"/>
      <c r="R129" s="82"/>
      <c r="S129" s="82"/>
      <c r="T129" s="19" t="s">
        <v>192</v>
      </c>
      <c r="U129" s="102"/>
      <c r="V129" s="110"/>
    </row>
    <row r="130" spans="1:22" s="86" customFormat="1" ht="69" customHeight="1" x14ac:dyDescent="0.3">
      <c r="A130" s="33">
        <v>22</v>
      </c>
      <c r="B130" s="34" t="s">
        <v>378</v>
      </c>
      <c r="C130" s="43"/>
      <c r="D130" s="43" t="s">
        <v>247</v>
      </c>
      <c r="E130" s="31">
        <f>Таблица44672342[[#This Row],[Столбец8]]+Таблица44672342[[#This Row],[Столбец11]]+Таблица44672342[[#This Row],[Столбец14]]+Таблица44672342[[#This Row],[Столбец17]]</f>
        <v>8810793.3599999994</v>
      </c>
      <c r="F130" s="31">
        <f>Таблица44672342[[#This Row],[Столбец9]]+Таблица44672342[[#This Row],[Столбец12]]+Таблица44672342[[#This Row],[Столбец15]]+Таблица44672342[[#This Row],[Столбец18]]</f>
        <v>6989124.5200000005</v>
      </c>
      <c r="G130" s="35">
        <f>Таблица44672342[[#This Row],[Столбец6]]/Таблица44672342[[#This Row],[Столбец5]]*100</f>
        <v>79.324576510099888</v>
      </c>
      <c r="H130" s="35">
        <f>H131+H132+H133+H134</f>
        <v>8249661.7599999998</v>
      </c>
      <c r="I130" s="35">
        <f t="shared" ref="I130:S130" si="14">I131+I132+I133+I134</f>
        <v>6456800.6400000006</v>
      </c>
      <c r="J130" s="35">
        <f t="shared" si="14"/>
        <v>245.61329058688779</v>
      </c>
      <c r="K130" s="35">
        <f t="shared" si="14"/>
        <v>561131.6</v>
      </c>
      <c r="L130" s="35">
        <f t="shared" si="14"/>
        <v>532323.88</v>
      </c>
      <c r="M130" s="35">
        <f t="shared" si="14"/>
        <v>0</v>
      </c>
      <c r="N130" s="35">
        <f t="shared" si="14"/>
        <v>0</v>
      </c>
      <c r="O130" s="35">
        <f t="shared" si="14"/>
        <v>0</v>
      </c>
      <c r="P130" s="35">
        <f t="shared" si="14"/>
        <v>0</v>
      </c>
      <c r="Q130" s="35">
        <f t="shared" si="14"/>
        <v>0</v>
      </c>
      <c r="R130" s="35">
        <f t="shared" si="14"/>
        <v>0</v>
      </c>
      <c r="S130" s="35">
        <f t="shared" si="14"/>
        <v>0</v>
      </c>
      <c r="T130" s="16" t="s">
        <v>208</v>
      </c>
      <c r="U130" s="102"/>
      <c r="V130" s="110"/>
    </row>
    <row r="131" spans="1:22" ht="60.6" customHeight="1" x14ac:dyDescent="0.3">
      <c r="A131" s="53" t="s">
        <v>148</v>
      </c>
      <c r="B131" s="46" t="s">
        <v>379</v>
      </c>
      <c r="C131" s="47"/>
      <c r="D131" s="60"/>
      <c r="E131" s="26">
        <f>Таблица44672342[[#This Row],[Столбец8]]+Таблица44672342[[#This Row],[Столбец11]]+Таблица44672342[[#This Row],[Столбец14]]+Таблица44672342[[#This Row],[Столбец17]]</f>
        <v>212044</v>
      </c>
      <c r="F131" s="26">
        <f>Таблица44672342[[#This Row],[Столбец9]]+Таблица44672342[[#This Row],[Столбец12]]+Таблица44672342[[#This Row],[Столбец15]]+Таблица44672342[[#This Row],[Столбец18]]</f>
        <v>80510.39</v>
      </c>
      <c r="G131" s="22">
        <f>Таблица44672342[[#This Row],[Столбец6]]/Таблица44672342[[#This Row],[Столбец5]]*100</f>
        <v>37.968718756484506</v>
      </c>
      <c r="H131" s="21">
        <v>163745</v>
      </c>
      <c r="I131" s="21">
        <v>55491.83</v>
      </c>
      <c r="J131" s="22">
        <f>Таблица44672342[[#This Row],[Столбец9]]/Таблица44672342[[#This Row],[Столбец8]]*100</f>
        <v>33.889175241992127</v>
      </c>
      <c r="K131" s="21">
        <v>48299</v>
      </c>
      <c r="L131" s="21">
        <v>25018.560000000001</v>
      </c>
      <c r="M131" s="22"/>
      <c r="N131" s="21"/>
      <c r="O131" s="21"/>
      <c r="P131" s="21"/>
      <c r="Q131" s="21"/>
      <c r="R131" s="78"/>
      <c r="S131" s="78"/>
      <c r="T131" s="16"/>
      <c r="U131" s="102"/>
      <c r="V131" s="110"/>
    </row>
    <row r="132" spans="1:22" ht="64.95" customHeight="1" x14ac:dyDescent="0.3">
      <c r="A132" s="53" t="s">
        <v>159</v>
      </c>
      <c r="B132" s="46" t="s">
        <v>380</v>
      </c>
      <c r="C132" s="47"/>
      <c r="D132" s="47"/>
      <c r="E132" s="26">
        <f>Таблица44672342[[#This Row],[Столбец8]]+Таблица44672342[[#This Row],[Столбец11]]+Таблица44672342[[#This Row],[Столбец14]]+Таблица44672342[[#This Row],[Столбец17]]</f>
        <v>2769115.7</v>
      </c>
      <c r="F132" s="26">
        <f>Таблица44672342[[#This Row],[Столбец9]]+Таблица44672342[[#This Row],[Столбец12]]+Таблица44672342[[#This Row],[Столбец15]]+Таблица44672342[[#This Row],[Столбец18]]</f>
        <v>1089671.1299999999</v>
      </c>
      <c r="G132" s="22">
        <f>Таблица44672342[[#This Row],[Столбец6]]/Таблица44672342[[#This Row],[Столбец5]]*100</f>
        <v>39.350870387972584</v>
      </c>
      <c r="H132" s="21">
        <v>2750745.7</v>
      </c>
      <c r="I132" s="21">
        <v>1076828.4099999999</v>
      </c>
      <c r="J132" s="22">
        <f>Таблица44672342[[#This Row],[Столбец9]]/Таблица44672342[[#This Row],[Столбец8]]*100</f>
        <v>39.146781543637417</v>
      </c>
      <c r="K132" s="21">
        <v>18370</v>
      </c>
      <c r="L132" s="21">
        <v>12842.72</v>
      </c>
      <c r="M132" s="22"/>
      <c r="N132" s="21"/>
      <c r="O132" s="21"/>
      <c r="P132" s="21"/>
      <c r="Q132" s="21"/>
      <c r="R132" s="78"/>
      <c r="S132" s="78"/>
      <c r="T132" s="89"/>
      <c r="U132" s="104"/>
      <c r="V132" s="110"/>
    </row>
    <row r="133" spans="1:22" ht="60.6" customHeight="1" x14ac:dyDescent="0.3">
      <c r="A133" s="53" t="s">
        <v>149</v>
      </c>
      <c r="B133" s="46" t="s">
        <v>381</v>
      </c>
      <c r="C133" s="47"/>
      <c r="D133" s="47"/>
      <c r="E133" s="26">
        <f>Таблица44672342[[#This Row],[Столбец8]]+Таблица44672342[[#This Row],[Столбец11]]+Таблица44672342[[#This Row],[Столбец14]]+Таблица44672342[[#This Row],[Столбец17]]</f>
        <v>38981.5</v>
      </c>
      <c r="F133" s="26">
        <f>Таблица44672342[[#This Row],[Столбец9]]+Таблица44672342[[#This Row],[Столбец12]]+Таблица44672342[[#This Row],[Столбец15]]+Таблица44672342[[#This Row],[Столбец18]]</f>
        <v>28291.74</v>
      </c>
      <c r="G133" s="22">
        <f>Таблица44672342[[#This Row],[Столбец6]]/Таблица44672342[[#This Row],[Столбец5]]*100</f>
        <v>72.577350794607696</v>
      </c>
      <c r="H133" s="21">
        <v>38981.5</v>
      </c>
      <c r="I133" s="21">
        <v>28291.74</v>
      </c>
      <c r="J133" s="22">
        <f>Таблица44672342[[#This Row],[Столбец9]]/Таблица44672342[[#This Row],[Столбец8]]*100</f>
        <v>72.577350794607696</v>
      </c>
      <c r="K133" s="21"/>
      <c r="L133" s="21"/>
      <c r="M133" s="22"/>
      <c r="N133" s="21"/>
      <c r="O133" s="21"/>
      <c r="P133" s="21"/>
      <c r="Q133" s="21"/>
      <c r="R133" s="78"/>
      <c r="S133" s="78"/>
      <c r="T133" s="16"/>
      <c r="U133" s="102"/>
      <c r="V133" s="110"/>
    </row>
    <row r="134" spans="1:22" s="8" customFormat="1" ht="46.95" customHeight="1" x14ac:dyDescent="0.3">
      <c r="A134" s="87" t="s">
        <v>150</v>
      </c>
      <c r="B134" s="74" t="s">
        <v>214</v>
      </c>
      <c r="C134" s="71"/>
      <c r="D134" s="71"/>
      <c r="E134" s="26">
        <f>Таблица44672342[[#This Row],[Столбец8]]+Таблица44672342[[#This Row],[Столбец11]]+Таблица44672342[[#This Row],[Столбец14]]+Таблица44672342[[#This Row],[Столбец17]]</f>
        <v>5790652.1599999992</v>
      </c>
      <c r="F134" s="26">
        <f>Таблица44672342[[#This Row],[Столбец9]]+Таблица44672342[[#This Row],[Столбец12]]+Таблица44672342[[#This Row],[Столбец15]]+Таблица44672342[[#This Row],[Столбец18]]</f>
        <v>5790651.2599999998</v>
      </c>
      <c r="G134" s="22">
        <f>Таблица44672342[[#This Row],[Столбец6]]/Таблица44672342[[#This Row],[Столбец5]]*100</f>
        <v>99.999984457709175</v>
      </c>
      <c r="H134" s="70">
        <v>5296189.5599999996</v>
      </c>
      <c r="I134" s="70">
        <v>5296188.66</v>
      </c>
      <c r="J134" s="22">
        <f>Таблица44672342[[#This Row],[Столбец9]]/Таблица44672342[[#This Row],[Столбец8]]*100</f>
        <v>99.999983006650552</v>
      </c>
      <c r="K134" s="70">
        <v>494462.6</v>
      </c>
      <c r="L134" s="70">
        <v>494462.6</v>
      </c>
      <c r="M134" s="22"/>
      <c r="N134" s="70"/>
      <c r="O134" s="70"/>
      <c r="P134" s="70"/>
      <c r="Q134" s="70"/>
      <c r="R134" s="70"/>
      <c r="S134" s="70"/>
      <c r="T134" s="90"/>
      <c r="U134" s="106"/>
      <c r="V134" s="115"/>
    </row>
    <row r="135" spans="1:22" s="6" customFormat="1" ht="50.4" customHeight="1" x14ac:dyDescent="0.3">
      <c r="A135" s="124" t="s">
        <v>233</v>
      </c>
      <c r="B135" s="80" t="s">
        <v>307</v>
      </c>
      <c r="C135" s="81"/>
      <c r="D135" s="43" t="s">
        <v>246</v>
      </c>
      <c r="E135" s="31">
        <f>Таблица44672342[[#This Row],[Столбец8]]+Таблица44672342[[#This Row],[Столбец11]]+Таблица44672342[[#This Row],[Столбец14]]+Таблица44672342[[#This Row],[Столбец17]]</f>
        <v>2563098.6999999997</v>
      </c>
      <c r="F135" s="82">
        <f>Таблица44672342[[#This Row],[Столбец9]]+Таблица44672342[[#This Row],[Столбец12]]+Таблица44672342[[#This Row],[Столбец15]]+Таблица44672342[[#This Row],[Столбец18]]</f>
        <v>1699426.1</v>
      </c>
      <c r="G135" s="35">
        <f>Таблица44672342[[#This Row],[Столбец6]]/Таблица44672342[[#This Row],[Столбец5]]*100</f>
        <v>66.30357621421291</v>
      </c>
      <c r="H135" s="82">
        <f>H136+H137+H138+H139+H140+H141+H142+H143</f>
        <v>2563098.6999999997</v>
      </c>
      <c r="I135" s="82">
        <f t="shared" ref="I135:S135" si="15">I136+I137+I138+I139+I140+I141+I142+I143</f>
        <v>1699426.1</v>
      </c>
      <c r="J135" s="35">
        <f>Таблица44672342[[#This Row],[Столбец9]]/Таблица44672342[[#This Row],[Столбец8]]*100</f>
        <v>66.30357621421291</v>
      </c>
      <c r="K135" s="82">
        <f t="shared" si="15"/>
        <v>0</v>
      </c>
      <c r="L135" s="82">
        <f t="shared" si="15"/>
        <v>0</v>
      </c>
      <c r="M135" s="35"/>
      <c r="N135" s="82">
        <f t="shared" si="15"/>
        <v>0</v>
      </c>
      <c r="O135" s="82">
        <f t="shared" si="15"/>
        <v>0</v>
      </c>
      <c r="P135" s="82">
        <f t="shared" si="15"/>
        <v>0</v>
      </c>
      <c r="Q135" s="82">
        <f t="shared" si="15"/>
        <v>0</v>
      </c>
      <c r="R135" s="82">
        <f t="shared" si="15"/>
        <v>0</v>
      </c>
      <c r="S135" s="82">
        <f t="shared" si="15"/>
        <v>0</v>
      </c>
      <c r="T135" s="85"/>
      <c r="U135" s="107"/>
      <c r="V135" s="116"/>
    </row>
    <row r="136" spans="1:22" s="7" customFormat="1" ht="44.4" customHeight="1" x14ac:dyDescent="0.3">
      <c r="A136" s="166" t="s">
        <v>78</v>
      </c>
      <c r="B136" s="155" t="s">
        <v>308</v>
      </c>
      <c r="C136" s="156"/>
      <c r="D136" s="167"/>
      <c r="E136" s="157">
        <f>Таблица44672342[[#This Row],[Столбец8]]+Таблица44672342[[#This Row],[Столбец11]]+Таблица44672342[[#This Row],[Столбец14]]+Таблица44672342[[#This Row],[Столбец17]]</f>
        <v>4491.6000000000004</v>
      </c>
      <c r="F136" s="157">
        <f>Таблица44672342[[#This Row],[Столбец9]]+Таблица44672342[[#This Row],[Столбец12]]+Таблица44672342[[#This Row],[Столбец15]]+Таблица44672342[[#This Row],[Столбец18]]</f>
        <v>4491.6000000000004</v>
      </c>
      <c r="G136" s="158">
        <f>Таблица44672342[[#This Row],[Столбец6]]/Таблица44672342[[#This Row],[Столбец5]]*100</f>
        <v>100</v>
      </c>
      <c r="H136" s="153">
        <v>4491.6000000000004</v>
      </c>
      <c r="I136" s="153">
        <v>4491.6000000000004</v>
      </c>
      <c r="J136" s="158">
        <f>Таблица44672342[[#This Row],[Столбец9]]/Таблица44672342[[#This Row],[Столбец8]]*100</f>
        <v>100</v>
      </c>
      <c r="K136" s="168"/>
      <c r="L136" s="168"/>
      <c r="M136" s="158"/>
      <c r="N136" s="168"/>
      <c r="O136" s="168"/>
      <c r="P136" s="168"/>
      <c r="Q136" s="168"/>
      <c r="R136" s="168"/>
      <c r="S136" s="168"/>
      <c r="T136" s="169"/>
      <c r="U136" s="170"/>
      <c r="V136" s="115"/>
    </row>
    <row r="137" spans="1:22" ht="36" customHeight="1" x14ac:dyDescent="0.3">
      <c r="A137" s="91" t="s">
        <v>79</v>
      </c>
      <c r="B137" s="46" t="s">
        <v>309</v>
      </c>
      <c r="C137" s="47"/>
      <c r="D137" s="47"/>
      <c r="E137" s="26">
        <f>Таблица44672342[[#This Row],[Столбец8]]+Таблица44672342[[#This Row],[Столбец11]]+Таблица44672342[[#This Row],[Столбец14]]+Таблица44672342[[#This Row],[Столбец17]]</f>
        <v>684044.80000000005</v>
      </c>
      <c r="F137" s="26">
        <f>Таблица44672342[[#This Row],[Столбец9]]+Таблица44672342[[#This Row],[Столбец12]]+Таблица44672342[[#This Row],[Столбец15]]+Таблица44672342[[#This Row],[Столбец18]]</f>
        <v>684044.80000000005</v>
      </c>
      <c r="G137" s="22">
        <f>Таблица44672342[[#This Row],[Столбец6]]/Таблица44672342[[#This Row],[Столбец5]]*100</f>
        <v>100</v>
      </c>
      <c r="H137" s="21">
        <v>684044.80000000005</v>
      </c>
      <c r="I137" s="21">
        <v>684044.80000000005</v>
      </c>
      <c r="J137" s="22">
        <f>Таблица44672342[[#This Row],[Столбец9]]/Таблица44672342[[#This Row],[Столбец8]]*100</f>
        <v>100</v>
      </c>
      <c r="K137" s="21"/>
      <c r="L137" s="21"/>
      <c r="M137" s="22"/>
      <c r="N137" s="21"/>
      <c r="O137" s="21"/>
      <c r="P137" s="21"/>
      <c r="Q137" s="21"/>
      <c r="R137" s="78"/>
      <c r="S137" s="78"/>
      <c r="T137" s="16"/>
      <c r="U137" s="102"/>
      <c r="V137" s="110"/>
    </row>
    <row r="138" spans="1:22" ht="48.6" customHeight="1" x14ac:dyDescent="0.3">
      <c r="A138" s="91" t="s">
        <v>80</v>
      </c>
      <c r="B138" s="46" t="s">
        <v>310</v>
      </c>
      <c r="C138" s="47"/>
      <c r="D138" s="47"/>
      <c r="E138" s="26">
        <f>Таблица44672342[[#This Row],[Столбец8]]+Таблица44672342[[#This Row],[Столбец11]]+Таблица44672342[[#This Row],[Столбец14]]+Таблица44672342[[#This Row],[Столбец17]]</f>
        <v>10050</v>
      </c>
      <c r="F138" s="26">
        <f>Таблица44672342[[#This Row],[Столбец9]]+Таблица44672342[[#This Row],[Столбец12]]+Таблица44672342[[#This Row],[Столбец15]]+Таблица44672342[[#This Row],[Столбец18]]</f>
        <v>10050</v>
      </c>
      <c r="G138" s="22">
        <f>Таблица44672342[[#This Row],[Столбец6]]/Таблица44672342[[#This Row],[Столбец5]]*100</f>
        <v>100</v>
      </c>
      <c r="H138" s="21">
        <v>10050</v>
      </c>
      <c r="I138" s="21">
        <v>10050</v>
      </c>
      <c r="J138" s="22">
        <f>Таблица44672342[[#This Row],[Столбец9]]/Таблица44672342[[#This Row],[Столбец8]]*100</f>
        <v>100</v>
      </c>
      <c r="K138" s="21"/>
      <c r="L138" s="21"/>
      <c r="M138" s="22"/>
      <c r="N138" s="21"/>
      <c r="O138" s="21"/>
      <c r="P138" s="21"/>
      <c r="Q138" s="21"/>
      <c r="R138" s="78"/>
      <c r="S138" s="78"/>
      <c r="T138" s="16"/>
      <c r="U138" s="102"/>
      <c r="V138" s="110"/>
    </row>
    <row r="139" spans="1:22" s="6" customFormat="1" ht="58.2" customHeight="1" x14ac:dyDescent="0.3">
      <c r="A139" s="91" t="s">
        <v>81</v>
      </c>
      <c r="B139" s="74" t="s">
        <v>311</v>
      </c>
      <c r="C139" s="71"/>
      <c r="D139" s="71"/>
      <c r="E139" s="72">
        <f>Таблица44672342[[#This Row],[Столбец8]]+Таблица44672342[[#This Row],[Столбец11]]+Таблица44672342[[#This Row],[Столбец14]]+Таблица44672342[[#This Row],[Столбец17]]</f>
        <v>1607428.3</v>
      </c>
      <c r="F139" s="26">
        <f>Таблица44672342[[#This Row],[Столбец9]]+Таблица44672342[[#This Row],[Столбец12]]+Таблица44672342[[#This Row],[Столбец15]]+Таблица44672342[[#This Row],[Столбец18]]</f>
        <v>743755.7</v>
      </c>
      <c r="G139" s="22">
        <f>Таблица44672342[[#This Row],[Столбец6]]/Таблица44672342[[#This Row],[Столбец5]]*100</f>
        <v>46.269914496341762</v>
      </c>
      <c r="H139" s="70">
        <v>1607428.3</v>
      </c>
      <c r="I139" s="70">
        <v>743755.7</v>
      </c>
      <c r="J139" s="22">
        <f>Таблица44672342[[#This Row],[Столбец9]]/Таблица44672342[[#This Row],[Столбец8]]*100</f>
        <v>46.269914496341762</v>
      </c>
      <c r="K139" s="70"/>
      <c r="L139" s="70"/>
      <c r="M139" s="22"/>
      <c r="N139" s="70"/>
      <c r="O139" s="70"/>
      <c r="P139" s="70"/>
      <c r="Q139" s="70"/>
      <c r="R139" s="70"/>
      <c r="S139" s="70"/>
      <c r="T139" s="84"/>
      <c r="U139" s="103"/>
      <c r="V139" s="112"/>
    </row>
    <row r="140" spans="1:22" ht="49.2" customHeight="1" x14ac:dyDescent="0.3">
      <c r="A140" s="91" t="s">
        <v>82</v>
      </c>
      <c r="B140" s="46" t="s">
        <v>312</v>
      </c>
      <c r="C140" s="47"/>
      <c r="D140" s="47"/>
      <c r="E140" s="26">
        <f>Таблица44672342[[#This Row],[Столбец8]]+Таблица44672342[[#This Row],[Столбец11]]+Таблица44672342[[#This Row],[Столбец14]]+Таблица44672342[[#This Row],[Столбец17]]</f>
        <v>31509.4</v>
      </c>
      <c r="F140" s="26">
        <f>Таблица44672342[[#This Row],[Столбец9]]+Таблица44672342[[#This Row],[Столбец12]]+Таблица44672342[[#This Row],[Столбец15]]+Таблица44672342[[#This Row],[Столбец18]]</f>
        <v>31509.4</v>
      </c>
      <c r="G140" s="22">
        <f>Таблица44672342[[#This Row],[Столбец6]]/Таблица44672342[[#This Row],[Столбец5]]*100</f>
        <v>100</v>
      </c>
      <c r="H140" s="21">
        <v>31509.4</v>
      </c>
      <c r="I140" s="21">
        <v>31509.4</v>
      </c>
      <c r="J140" s="22">
        <f>Таблица44672342[[#This Row],[Столбец9]]/Таблица44672342[[#This Row],[Столбец8]]*100</f>
        <v>100</v>
      </c>
      <c r="K140" s="21"/>
      <c r="L140" s="21"/>
      <c r="M140" s="22"/>
      <c r="N140" s="21"/>
      <c r="O140" s="21"/>
      <c r="P140" s="21"/>
      <c r="Q140" s="21"/>
      <c r="R140" s="78"/>
      <c r="S140" s="78"/>
      <c r="T140" s="16"/>
      <c r="U140" s="102"/>
      <c r="V140" s="110"/>
    </row>
    <row r="141" spans="1:22" ht="39" customHeight="1" x14ac:dyDescent="0.3">
      <c r="A141" s="91" t="s">
        <v>83</v>
      </c>
      <c r="B141" s="36" t="s">
        <v>313</v>
      </c>
      <c r="C141" s="38"/>
      <c r="D141" s="38"/>
      <c r="E141" s="26">
        <f>Таблица44672342[[#This Row],[Столбец8]]+Таблица44672342[[#This Row],[Столбец11]]+Таблица44672342[[#This Row],[Столбец14]]+Таблица44672342[[#This Row],[Столбец17]]</f>
        <v>11484.8</v>
      </c>
      <c r="F141" s="26">
        <f>Таблица44672342[[#This Row],[Столбец9]]+Таблица44672342[[#This Row],[Столбец12]]+Таблица44672342[[#This Row],[Столбец15]]+Таблица44672342[[#This Row],[Столбец18]]</f>
        <v>11484.8</v>
      </c>
      <c r="G141" s="22">
        <f>Таблица44672342[[#This Row],[Столбец6]]/Таблица44672342[[#This Row],[Столбец5]]*100</f>
        <v>100</v>
      </c>
      <c r="H141" s="32">
        <v>11484.8</v>
      </c>
      <c r="I141" s="32">
        <v>11484.8</v>
      </c>
      <c r="J141" s="22">
        <f>Таблица44672342[[#This Row],[Столбец9]]/Таблица44672342[[#This Row],[Столбец8]]*100</f>
        <v>100</v>
      </c>
      <c r="K141" s="32"/>
      <c r="L141" s="32"/>
      <c r="M141" s="22"/>
      <c r="N141" s="32"/>
      <c r="O141" s="32"/>
      <c r="P141" s="32"/>
      <c r="Q141" s="32"/>
      <c r="R141" s="70"/>
      <c r="S141" s="70"/>
      <c r="T141" s="16"/>
      <c r="U141" s="102"/>
      <c r="V141" s="110"/>
    </row>
    <row r="142" spans="1:22" ht="47.4" customHeight="1" x14ac:dyDescent="0.3">
      <c r="A142" s="87" t="s">
        <v>174</v>
      </c>
      <c r="B142" s="74" t="s">
        <v>214</v>
      </c>
      <c r="C142" s="71"/>
      <c r="D142" s="71"/>
      <c r="E142" s="72">
        <f>Таблица44672342[[#This Row],[Столбец8]]+Таблица44672342[[#This Row],[Столбец11]]+Таблица44672342[[#This Row],[Столбец14]]+Таблица44672342[[#This Row],[Столбец17]]</f>
        <v>200000</v>
      </c>
      <c r="F142" s="26">
        <f>Таблица44672342[[#This Row],[Столбец9]]+Таблица44672342[[#This Row],[Столбец12]]+Таблица44672342[[#This Row],[Столбец15]]+Таблица44672342[[#This Row],[Столбец18]]</f>
        <v>200000</v>
      </c>
      <c r="G142" s="22">
        <f>Таблица44672342[[#This Row],[Столбец6]]/Таблица44672342[[#This Row],[Столбец5]]*100</f>
        <v>100</v>
      </c>
      <c r="H142" s="70">
        <v>200000</v>
      </c>
      <c r="I142" s="70">
        <v>200000</v>
      </c>
      <c r="J142" s="22">
        <f>Таблица44672342[[#This Row],[Столбец9]]/Таблица44672342[[#This Row],[Столбец8]]*100</f>
        <v>100</v>
      </c>
      <c r="K142" s="70"/>
      <c r="L142" s="70"/>
      <c r="M142" s="22"/>
      <c r="N142" s="70"/>
      <c r="O142" s="70"/>
      <c r="P142" s="70"/>
      <c r="Q142" s="70"/>
      <c r="R142" s="70"/>
      <c r="S142" s="70"/>
      <c r="T142" s="84"/>
      <c r="U142" s="103"/>
      <c r="V142" s="112"/>
    </row>
    <row r="143" spans="1:22" ht="52.2" customHeight="1" x14ac:dyDescent="0.3">
      <c r="A143" s="91" t="s">
        <v>314</v>
      </c>
      <c r="B143" s="36" t="s">
        <v>315</v>
      </c>
      <c r="C143" s="38"/>
      <c r="D143" s="38"/>
      <c r="E143" s="26">
        <f>Таблица44672342[[#This Row],[Столбец8]]+Таблица44672342[[#This Row],[Столбец11]]+Таблица44672342[[#This Row],[Столбец14]]+Таблица44672342[[#This Row],[Столбец17]]</f>
        <v>14089.8</v>
      </c>
      <c r="F143" s="26">
        <f>Таблица44672342[[#This Row],[Столбец9]]+Таблица44672342[[#This Row],[Столбец12]]+Таблица44672342[[#This Row],[Столбец15]]+Таблица44672342[[#This Row],[Столбец18]]</f>
        <v>14089.8</v>
      </c>
      <c r="G143" s="22">
        <f>Таблица44672342[[#This Row],[Столбец6]]/Таблица44672342[[#This Row],[Столбец5]]*100</f>
        <v>100</v>
      </c>
      <c r="H143" s="32">
        <v>14089.8</v>
      </c>
      <c r="I143" s="32">
        <v>14089.8</v>
      </c>
      <c r="J143" s="22">
        <f>Таблица44672342[[#This Row],[Столбец9]]/Таблица44672342[[#This Row],[Столбец8]]*100</f>
        <v>100</v>
      </c>
      <c r="K143" s="32"/>
      <c r="L143" s="32"/>
      <c r="M143" s="22"/>
      <c r="N143" s="32"/>
      <c r="O143" s="32"/>
      <c r="P143" s="32"/>
      <c r="Q143" s="32"/>
      <c r="R143" s="70"/>
      <c r="S143" s="70"/>
      <c r="T143" s="16"/>
      <c r="U143" s="102"/>
      <c r="V143" s="110"/>
    </row>
    <row r="144" spans="1:22" ht="70.95" customHeight="1" x14ac:dyDescent="0.3">
      <c r="A144" s="33" t="s">
        <v>160</v>
      </c>
      <c r="B144" s="34" t="s">
        <v>227</v>
      </c>
      <c r="C144" s="43" t="s">
        <v>45</v>
      </c>
      <c r="D144" s="43" t="s">
        <v>19</v>
      </c>
      <c r="E144" s="31">
        <f>Таблица44672342[[#This Row],[Столбец8]]+Таблица44672342[[#This Row],[Столбец11]]+Таблица44672342[[#This Row],[Столбец14]]+Таблица44672342[[#This Row],[Столбец17]]</f>
        <v>61283673.020000003</v>
      </c>
      <c r="F144" s="31">
        <f>Таблица44672342[[#This Row],[Столбец9]]+Таблица44672342[[#This Row],[Столбец12]]+Таблица44672342[[#This Row],[Столбец15]]+Таблица44672342[[#This Row],[Столбец18]]</f>
        <v>46904574.870000005</v>
      </c>
      <c r="G144" s="35">
        <f>Таблица44672342[[#This Row],[Столбец6]]/Таблица44672342[[#This Row],[Столбец5]]*100</f>
        <v>76.536820589543709</v>
      </c>
      <c r="H144" s="44">
        <f>H145+H146+H147+H148+H149+H150+H151</f>
        <v>57901707.82</v>
      </c>
      <c r="I144" s="44">
        <f t="shared" ref="I144:S144" si="16">I145+I146+I147+I148+I149+I150+I151</f>
        <v>44743039.680000007</v>
      </c>
      <c r="J144" s="35">
        <f>Таблица44672342[[#This Row],[Столбец9]]/Таблица44672342[[#This Row],[Столбец8]]*100</f>
        <v>77.274127766824137</v>
      </c>
      <c r="K144" s="44">
        <f t="shared" si="16"/>
        <v>3381965.2</v>
      </c>
      <c r="L144" s="44">
        <f t="shared" si="16"/>
        <v>2161535.19</v>
      </c>
      <c r="M144" s="35">
        <f>Таблица44672342[[#This Row],[Столбец12]]/Таблица44672342[[#This Row],[Столбец11]]*100</f>
        <v>63.913584622337325</v>
      </c>
      <c r="N144" s="44">
        <f t="shared" si="16"/>
        <v>0</v>
      </c>
      <c r="O144" s="44">
        <f t="shared" si="16"/>
        <v>0</v>
      </c>
      <c r="P144" s="44">
        <f t="shared" si="16"/>
        <v>0</v>
      </c>
      <c r="Q144" s="44">
        <f t="shared" si="16"/>
        <v>0</v>
      </c>
      <c r="R144" s="44">
        <f t="shared" si="16"/>
        <v>0</v>
      </c>
      <c r="S144" s="44">
        <f t="shared" si="16"/>
        <v>0</v>
      </c>
      <c r="T144" s="16" t="s">
        <v>213</v>
      </c>
      <c r="U144" s="102"/>
      <c r="V144" s="110"/>
    </row>
    <row r="145" spans="1:22" ht="87.6" customHeight="1" x14ac:dyDescent="0.3">
      <c r="A145" s="53" t="s">
        <v>108</v>
      </c>
      <c r="B145" s="46" t="s">
        <v>263</v>
      </c>
      <c r="C145" s="47"/>
      <c r="D145" s="21"/>
      <c r="E145" s="21">
        <f>Таблица44672342[[#This Row],[Столбец8]]+Таблица44672342[[#This Row],[Столбец11]]+Таблица44672342[[#This Row],[Столбец14]]+Таблица44672342[[#This Row],[Столбец17]]</f>
        <v>7897780</v>
      </c>
      <c r="F145" s="21">
        <f>Таблица44672342[[#This Row],[Столбец9]]+Таблица44672342[[#This Row],[Столбец12]]+Таблица44672342[[#This Row],[Столбец15]]+Таблица44672342[[#This Row],[Столбец18]]</f>
        <v>5853666.5599999996</v>
      </c>
      <c r="G145" s="22">
        <f>Таблица44672342[[#This Row],[Столбец6]]/Таблица44672342[[#This Row],[Столбец5]]*100</f>
        <v>74.117873123839857</v>
      </c>
      <c r="H145" s="21">
        <v>7881590.4000000004</v>
      </c>
      <c r="I145" s="21">
        <v>5853666.5599999996</v>
      </c>
      <c r="J145" s="22">
        <f>Таблица44672342[[#This Row],[Столбец9]]/Таблица44672342[[#This Row],[Столбец8]]*100</f>
        <v>74.270118883620228</v>
      </c>
      <c r="K145" s="21">
        <v>16189.6</v>
      </c>
      <c r="L145" s="21">
        <v>0</v>
      </c>
      <c r="M145" s="22">
        <f>Таблица44672342[[#This Row],[Столбец12]]/Таблица44672342[[#This Row],[Столбец11]]*100</f>
        <v>0</v>
      </c>
      <c r="N145" s="21"/>
      <c r="O145" s="21"/>
      <c r="P145" s="21"/>
      <c r="Q145" s="21"/>
      <c r="R145" s="78"/>
      <c r="S145" s="78"/>
      <c r="T145" s="16"/>
      <c r="U145" s="102"/>
      <c r="V145" s="110"/>
    </row>
    <row r="146" spans="1:22" ht="84" customHeight="1" x14ac:dyDescent="0.3">
      <c r="A146" s="53" t="s">
        <v>226</v>
      </c>
      <c r="B146" s="46" t="s">
        <v>264</v>
      </c>
      <c r="C146" s="47"/>
      <c r="D146" s="47"/>
      <c r="E146" s="21">
        <f>Таблица44672342[[#This Row],[Столбец8]]+Таблица44672342[[#This Row],[Столбец11]]+Таблица44672342[[#This Row],[Столбец14]]+Таблица44672342[[#This Row],[Столбец17]]</f>
        <v>29877811.02</v>
      </c>
      <c r="F146" s="21">
        <f>Таблица44672342[[#This Row],[Столбец9]]+Таблица44672342[[#This Row],[Столбец12]]+Таблица44672342[[#This Row],[Столбец15]]+Таблица44672342[[#This Row],[Столбец18]]</f>
        <v>16525276.6</v>
      </c>
      <c r="G146" s="22">
        <f>Таблица44672342[[#This Row],[Столбец6]]/Таблица44672342[[#This Row],[Столбец5]]*100</f>
        <v>55.309529165098795</v>
      </c>
      <c r="H146" s="21">
        <v>28962361.32</v>
      </c>
      <c r="I146" s="21">
        <v>16510148.18</v>
      </c>
      <c r="J146" s="22">
        <f>Таблица44672342[[#This Row],[Столбец9]]/Таблица44672342[[#This Row],[Столбец8]]*100</f>
        <v>57.005532102794717</v>
      </c>
      <c r="K146" s="21">
        <v>915449.7</v>
      </c>
      <c r="L146" s="21">
        <v>15128.42</v>
      </c>
      <c r="M146" s="22">
        <f>Таблица44672342[[#This Row],[Столбец12]]/Таблица44672342[[#This Row],[Столбец11]]*100</f>
        <v>1.6525670389099478</v>
      </c>
      <c r="N146" s="21"/>
      <c r="O146" s="21"/>
      <c r="P146" s="21"/>
      <c r="Q146" s="21"/>
      <c r="R146" s="78"/>
      <c r="S146" s="78"/>
      <c r="T146" s="16"/>
      <c r="U146" s="102"/>
      <c r="V146" s="110"/>
    </row>
    <row r="147" spans="1:22" s="10" customFormat="1" ht="87" customHeight="1" x14ac:dyDescent="0.3">
      <c r="A147" s="161" t="s">
        <v>109</v>
      </c>
      <c r="B147" s="162" t="s">
        <v>265</v>
      </c>
      <c r="C147" s="135"/>
      <c r="D147" s="135"/>
      <c r="E147" s="41">
        <f>Таблица44672342[[#This Row],[Столбец8]]+Таблица44672342[[#This Row],[Столбец11]]+Таблица44672342[[#This Row],[Столбец14]]+Таблица44672342[[#This Row],[Столбец17]]</f>
        <v>445959.19999999995</v>
      </c>
      <c r="F147" s="41">
        <f>Таблица44672342[[#This Row],[Столбец9]]+Таблица44672342[[#This Row],[Столбец12]]+Таблица44672342[[#This Row],[Столбец15]]+Таблица44672342[[#This Row],[Столбец18]]</f>
        <v>58000.36</v>
      </c>
      <c r="G147" s="29">
        <f>Таблица44672342[[#This Row],[Столбец6]]/Таблица44672342[[#This Row],[Столбец5]]*100</f>
        <v>13.005754786536528</v>
      </c>
      <c r="H147" s="41">
        <v>140191.4</v>
      </c>
      <c r="I147" s="41">
        <v>48182.19</v>
      </c>
      <c r="J147" s="29">
        <f>Таблица44672342[[#This Row],[Столбец9]]/Таблица44672342[[#This Row],[Столбец8]]*100</f>
        <v>34.368862854640156</v>
      </c>
      <c r="K147" s="41">
        <v>305767.8</v>
      </c>
      <c r="L147" s="41">
        <v>9818.17</v>
      </c>
      <c r="M147" s="29">
        <f>Таблица44672342[[#This Row],[Столбец12]]/Таблица44672342[[#This Row],[Столбец11]]*100</f>
        <v>3.2109888614824715</v>
      </c>
      <c r="N147" s="41"/>
      <c r="O147" s="41"/>
      <c r="P147" s="41"/>
      <c r="Q147" s="41"/>
      <c r="R147" s="163"/>
      <c r="S147" s="163"/>
      <c r="T147" s="159"/>
      <c r="U147" s="160"/>
      <c r="V147" s="110"/>
    </row>
    <row r="148" spans="1:22" s="4" customFormat="1" ht="87" customHeight="1" x14ac:dyDescent="0.3">
      <c r="A148" s="53" t="s">
        <v>110</v>
      </c>
      <c r="B148" s="46" t="s">
        <v>266</v>
      </c>
      <c r="C148" s="47"/>
      <c r="D148" s="47"/>
      <c r="E148" s="21">
        <f>Таблица44672342[[#This Row],[Столбец8]]+Таблица44672342[[#This Row],[Столбец11]]+Таблица44672342[[#This Row],[Столбец14]]+Таблица44672342[[#This Row],[Столбец17]]</f>
        <v>7170752.1999999993</v>
      </c>
      <c r="F148" s="21">
        <f>Таблица44672342[[#This Row],[Столбец9]]+Таблица44672342[[#This Row],[Столбец12]]+Таблица44672342[[#This Row],[Столбец15]]+Таблица44672342[[#This Row],[Столбец18]]</f>
        <v>3505943.78</v>
      </c>
      <c r="G148" s="22">
        <f>Таблица44672342[[#This Row],[Столбец6]]/Таблица44672342[[#This Row],[Столбец5]]*100</f>
        <v>48.892273533033261</v>
      </c>
      <c r="H148" s="21">
        <v>7166252.0999999996</v>
      </c>
      <c r="I148" s="21">
        <v>3505943.78</v>
      </c>
      <c r="J148" s="22">
        <f>Таблица44672342[[#This Row],[Столбец9]]/Таблица44672342[[#This Row],[Столбец8]]*100</f>
        <v>48.922975790929826</v>
      </c>
      <c r="K148" s="21">
        <v>4500.1000000000004</v>
      </c>
      <c r="L148" s="21"/>
      <c r="M148" s="22">
        <f>Таблица44672342[[#This Row],[Столбец12]]/Таблица44672342[[#This Row],[Столбец11]]*100</f>
        <v>0</v>
      </c>
      <c r="N148" s="21"/>
      <c r="O148" s="21"/>
      <c r="P148" s="21"/>
      <c r="Q148" s="21"/>
      <c r="R148" s="78"/>
      <c r="S148" s="78"/>
      <c r="T148" s="16"/>
      <c r="U148" s="102"/>
      <c r="V148" s="110"/>
    </row>
    <row r="149" spans="1:22" ht="51.6" customHeight="1" x14ac:dyDescent="0.3">
      <c r="A149" s="53" t="s">
        <v>111</v>
      </c>
      <c r="B149" s="46" t="s">
        <v>267</v>
      </c>
      <c r="C149" s="47"/>
      <c r="D149" s="47"/>
      <c r="E149" s="21">
        <f>Таблица44672342[[#This Row],[Столбец8]]+Таблица44672342[[#This Row],[Столбец11]]+Таблица44672342[[#This Row],[Столбец14]]+Таблица44672342[[#This Row],[Столбец17]]</f>
        <v>139265.4</v>
      </c>
      <c r="F149" s="21">
        <f>Таблица44672342[[#This Row],[Столбец9]]+Таблица44672342[[#This Row],[Столбец12]]+Таблица44672342[[#This Row],[Столбец15]]+Таблица44672342[[#This Row],[Столбец18]]</f>
        <v>151711.17000000001</v>
      </c>
      <c r="G149" s="22">
        <f>Таблица44672342[[#This Row],[Столбец6]]/Таблица44672342[[#This Row],[Столбец5]]*100</f>
        <v>108.93672800279181</v>
      </c>
      <c r="H149" s="21">
        <v>135796</v>
      </c>
      <c r="I149" s="21">
        <v>151711.17000000001</v>
      </c>
      <c r="J149" s="22">
        <f>Таблица44672342[[#This Row],[Столбец9]]/Таблица44672342[[#This Row],[Столбец8]]*100</f>
        <v>111.71991074847567</v>
      </c>
      <c r="K149" s="21">
        <v>3469.4</v>
      </c>
      <c r="L149" s="21"/>
      <c r="M149" s="22">
        <f>Таблица44672342[[#This Row],[Столбец12]]/Таблица44672342[[#This Row],[Столбец11]]*100</f>
        <v>0</v>
      </c>
      <c r="N149" s="21"/>
      <c r="O149" s="21"/>
      <c r="P149" s="21"/>
      <c r="Q149" s="21"/>
      <c r="R149" s="78"/>
      <c r="S149" s="78"/>
      <c r="T149" s="16"/>
      <c r="U149" s="102"/>
      <c r="V149" s="110"/>
    </row>
    <row r="150" spans="1:22" ht="48" customHeight="1" x14ac:dyDescent="0.3">
      <c r="A150" s="53" t="s">
        <v>169</v>
      </c>
      <c r="B150" s="36" t="s">
        <v>268</v>
      </c>
      <c r="C150" s="57"/>
      <c r="D150" s="57"/>
      <c r="E150" s="21">
        <f>Таблица44672342[[#This Row],[Столбец8]]+Таблица44672342[[#This Row],[Столбец11]]+Таблица44672342[[#This Row],[Столбец14]]+Таблица44672342[[#This Row],[Столбец17]]</f>
        <v>611890.1</v>
      </c>
      <c r="F150" s="21">
        <f>Таблица44672342[[#This Row],[Столбец9]]+Таблица44672342[[#This Row],[Столбец12]]+Таблица44672342[[#This Row],[Столбец15]]+Таблица44672342[[#This Row],[Столбец18]]</f>
        <v>206823.8</v>
      </c>
      <c r="G150" s="22">
        <f>Таблица44672342[[#This Row],[Столбец6]]/Таблица44672342[[#This Row],[Столбец5]]*100</f>
        <v>33.800808347773561</v>
      </c>
      <c r="H150" s="32">
        <v>611890.1</v>
      </c>
      <c r="I150" s="32">
        <v>206823.8</v>
      </c>
      <c r="J150" s="22">
        <f>Таблица44672342[[#This Row],[Столбец9]]/Таблица44672342[[#This Row],[Столбец8]]*100</f>
        <v>33.800808347773561</v>
      </c>
      <c r="K150" s="32"/>
      <c r="L150" s="37"/>
      <c r="M150" s="22"/>
      <c r="N150" s="21"/>
      <c r="O150" s="21"/>
      <c r="P150" s="21"/>
      <c r="Q150" s="21"/>
      <c r="R150" s="78"/>
      <c r="S150" s="78"/>
      <c r="T150" s="16"/>
      <c r="U150" s="102"/>
      <c r="V150" s="110"/>
    </row>
    <row r="151" spans="1:22" ht="51.6" customHeight="1" x14ac:dyDescent="0.3">
      <c r="A151" s="53" t="s">
        <v>234</v>
      </c>
      <c r="B151" s="46" t="s">
        <v>214</v>
      </c>
      <c r="C151" s="47"/>
      <c r="D151" s="47"/>
      <c r="E151" s="21">
        <f>Таблица44672342[[#This Row],[Столбец8]]+Таблица44672342[[#This Row],[Столбец11]]+Таблица44672342[[#This Row],[Столбец14]]+Таблица44672342[[#This Row],[Столбец17]]</f>
        <v>15140215.1</v>
      </c>
      <c r="F151" s="21">
        <f>Таблица44672342[[#This Row],[Столбец9]]+Таблица44672342[[#This Row],[Столбец12]]+Таблица44672342[[#This Row],[Столбец15]]+Таблица44672342[[#This Row],[Столбец18]]</f>
        <v>20603152.600000001</v>
      </c>
      <c r="G151" s="22">
        <f>Таблица44672342[[#This Row],[Столбец6]]/Таблица44672342[[#This Row],[Столбец5]]*100</f>
        <v>136.08229780037934</v>
      </c>
      <c r="H151" s="21">
        <v>13003626.5</v>
      </c>
      <c r="I151" s="21">
        <v>18466564</v>
      </c>
      <c r="J151" s="22">
        <f>Таблица44672342[[#This Row],[Столбец9]]/Таблица44672342[[#This Row],[Столбец8]]*100</f>
        <v>142.01087673504003</v>
      </c>
      <c r="K151" s="21">
        <v>2136588.6</v>
      </c>
      <c r="L151" s="21">
        <v>2136588.6</v>
      </c>
      <c r="M151" s="22">
        <f>Таблица44672342[[#This Row],[Столбец12]]/Таблица44672342[[#This Row],[Столбец11]]*100</f>
        <v>100</v>
      </c>
      <c r="N151" s="21"/>
      <c r="O151" s="21"/>
      <c r="P151" s="21"/>
      <c r="Q151" s="21"/>
      <c r="R151" s="78"/>
      <c r="S151" s="78"/>
      <c r="T151" s="16"/>
      <c r="U151" s="102"/>
      <c r="V151" s="110"/>
    </row>
    <row r="152" spans="1:22" s="8" customFormat="1" ht="96.6" customHeight="1" x14ac:dyDescent="0.3">
      <c r="A152" s="33" t="s">
        <v>235</v>
      </c>
      <c r="B152" s="34" t="s">
        <v>387</v>
      </c>
      <c r="C152" s="43" t="s">
        <v>354</v>
      </c>
      <c r="D152" s="43" t="s">
        <v>184</v>
      </c>
      <c r="E152" s="31">
        <f>Таблица44672342[[#This Row],[Столбец8]]+Таблица44672342[[#This Row],[Столбец11]]+Таблица44672342[[#This Row],[Столбец14]]+Таблица44672342[[#This Row],[Столбец17]]</f>
        <v>17070556.699999999</v>
      </c>
      <c r="F152" s="31">
        <f>Таблица44672342[[#This Row],[Столбец9]]+Таблица44672342[[#This Row],[Столбец12]]+Таблица44672342[[#This Row],[Столбец15]]+Таблица44672342[[#This Row],[Столбец18]]</f>
        <v>18094851.900000002</v>
      </c>
      <c r="G152" s="35">
        <f>Таблица44672342[[#This Row],[Столбец6]]/Таблица44672342[[#This Row],[Столбец5]]*100</f>
        <v>106.00036201514156</v>
      </c>
      <c r="H152" s="44">
        <f>H153+H154+H155+H156+H157+H158+H159+H160+H161+H162</f>
        <v>9901898.7000000011</v>
      </c>
      <c r="I152" s="44">
        <f t="shared" ref="I152:R152" si="17">I153+I154+I155+I156+I157+I158+I159+I160+I161+I162</f>
        <v>10341563.600000001</v>
      </c>
      <c r="J152" s="35">
        <f>Таблица44672342[[#This Row],[Столбец9]]/Таблица44672342[[#This Row],[Столбец8]]*100</f>
        <v>104.44020801788247</v>
      </c>
      <c r="K152" s="44">
        <f t="shared" si="17"/>
        <v>2307916.6999999997</v>
      </c>
      <c r="L152" s="44">
        <f t="shared" si="17"/>
        <v>2892547</v>
      </c>
      <c r="M152" s="35">
        <f>Таблица44672342[[#This Row],[Столбец12]]/Таблица44672342[[#This Row],[Столбец11]]*100</f>
        <v>125.33151651443922</v>
      </c>
      <c r="N152" s="44">
        <f t="shared" si="17"/>
        <v>1072931</v>
      </c>
      <c r="O152" s="44">
        <f t="shared" si="17"/>
        <v>1072931</v>
      </c>
      <c r="P152" s="44">
        <f>Таблица44672342[[#This Row],[Столбец15]]/Таблица44672342[[#This Row],[Столбец14]]*100</f>
        <v>100</v>
      </c>
      <c r="Q152" s="44">
        <f t="shared" si="17"/>
        <v>3787810.3</v>
      </c>
      <c r="R152" s="44">
        <f t="shared" si="17"/>
        <v>3787810.3</v>
      </c>
      <c r="S152" s="44">
        <f>Таблица44672342[[#This Row],[Столбец18]]/Таблица44672342[[#This Row],[Столбец17]]*100</f>
        <v>100</v>
      </c>
      <c r="T152" s="16" t="s">
        <v>211</v>
      </c>
      <c r="U152" s="102"/>
      <c r="V152" s="110"/>
    </row>
    <row r="153" spans="1:22" ht="55.95" customHeight="1" x14ac:dyDescent="0.3">
      <c r="A153" s="53" t="s">
        <v>236</v>
      </c>
      <c r="B153" s="46" t="s">
        <v>355</v>
      </c>
      <c r="C153" s="47"/>
      <c r="D153" s="47"/>
      <c r="E153" s="26">
        <f>Таблица44672342[[#This Row],[Столбец8]]+Таблица44672342[[#This Row],[Столбец11]]+Таблица44672342[[#This Row],[Столбец14]]+Таблица44672342[[#This Row],[Столбец17]]</f>
        <v>142342.5</v>
      </c>
      <c r="F153" s="26">
        <f>Таблица44672342[[#This Row],[Столбец9]]+Таблица44672342[[#This Row],[Столбец12]]+Таблица44672342[[#This Row],[Столбец15]]+Таблица44672342[[#This Row],[Столбец18]]</f>
        <v>142342.5</v>
      </c>
      <c r="G153" s="22">
        <f>Таблица44672342[[#This Row],[Столбец6]]/Таблица44672342[[#This Row],[Столбец5]]*100</f>
        <v>100</v>
      </c>
      <c r="H153" s="26">
        <v>50000</v>
      </c>
      <c r="I153" s="26">
        <v>50000</v>
      </c>
      <c r="J153" s="22">
        <f>Таблица44672342[[#This Row],[Столбец9]]/Таблица44672342[[#This Row],[Столбец8]]*100</f>
        <v>100</v>
      </c>
      <c r="K153" s="21">
        <v>13342.5</v>
      </c>
      <c r="L153" s="21">
        <v>13342.5</v>
      </c>
      <c r="M153" s="22">
        <f>Таблица44672342[[#This Row],[Столбец12]]/Таблица44672342[[#This Row],[Столбец11]]*100</f>
        <v>100</v>
      </c>
      <c r="N153" s="21"/>
      <c r="O153" s="21"/>
      <c r="P153" s="21"/>
      <c r="Q153" s="21">
        <v>79000</v>
      </c>
      <c r="R153" s="78">
        <v>79000</v>
      </c>
      <c r="S153" s="78">
        <f>Таблица44672342[[#This Row],[Столбец18]]/Таблица44672342[[#This Row],[Столбец17]]*100</f>
        <v>100</v>
      </c>
      <c r="T153" s="16"/>
      <c r="U153" s="102"/>
      <c r="V153" s="110"/>
    </row>
    <row r="154" spans="1:22" s="6" customFormat="1" ht="120" customHeight="1" x14ac:dyDescent="0.3">
      <c r="A154" s="53" t="s">
        <v>237</v>
      </c>
      <c r="B154" s="46" t="s">
        <v>356</v>
      </c>
      <c r="C154" s="47"/>
      <c r="D154" s="47"/>
      <c r="E154" s="26">
        <f>Таблица44672342[[#This Row],[Столбец8]]+Таблица44672342[[#This Row],[Столбец11]]+Таблица44672342[[#This Row],[Столбец14]]+Таблица44672342[[#This Row],[Столбец17]]</f>
        <v>840708</v>
      </c>
      <c r="F154" s="26">
        <f>Таблица44672342[[#This Row],[Столбец9]]+Таблица44672342[[#This Row],[Столбец12]]+Таблица44672342[[#This Row],[Столбец15]]+Таблица44672342[[#This Row],[Столбец18]]</f>
        <v>840708</v>
      </c>
      <c r="G154" s="22">
        <f>Таблица44672342[[#This Row],[Столбец6]]/Таблица44672342[[#This Row],[Столбец5]]*100</f>
        <v>100</v>
      </c>
      <c r="H154" s="21">
        <v>794707.1</v>
      </c>
      <c r="I154" s="21">
        <v>794707.1</v>
      </c>
      <c r="J154" s="22">
        <f>Таблица44672342[[#This Row],[Столбец9]]/Таблица44672342[[#This Row],[Столбец8]]*100</f>
        <v>100</v>
      </c>
      <c r="K154" s="21">
        <v>46000.9</v>
      </c>
      <c r="L154" s="21">
        <v>46000.9</v>
      </c>
      <c r="M154" s="22">
        <f>Таблица44672342[[#This Row],[Столбец12]]/Таблица44672342[[#This Row],[Столбец11]]*100</f>
        <v>100</v>
      </c>
      <c r="N154" s="21"/>
      <c r="O154" s="21"/>
      <c r="P154" s="21"/>
      <c r="Q154" s="21"/>
      <c r="R154" s="78"/>
      <c r="S154" s="78"/>
      <c r="T154" s="16"/>
      <c r="U154" s="102"/>
      <c r="V154" s="110"/>
    </row>
    <row r="155" spans="1:22" s="6" customFormat="1" ht="52.95" customHeight="1" x14ac:dyDescent="0.3">
      <c r="A155" s="52" t="s">
        <v>238</v>
      </c>
      <c r="B155" s="36" t="s">
        <v>357</v>
      </c>
      <c r="C155" s="38"/>
      <c r="D155" s="38"/>
      <c r="E155" s="26">
        <f>Таблица44672342[[#This Row],[Столбец8]]+Таблица44672342[[#This Row],[Столбец11]]+Таблица44672342[[#This Row],[Столбец14]]+Таблица44672342[[#This Row],[Столбец17]]</f>
        <v>1231588.5999999999</v>
      </c>
      <c r="F155" s="26">
        <f>Таблица44672342[[#This Row],[Столбец9]]+Таблица44672342[[#This Row],[Столбец12]]+Таблица44672342[[#This Row],[Столбец15]]+Таблица44672342[[#This Row],[Столбец18]]</f>
        <v>1231588.5999999999</v>
      </c>
      <c r="G155" s="32">
        <f>Таблица44672342[[#This Row],[Столбец6]]/Таблица44672342[[#This Row],[Столбец5]]*100</f>
        <v>100</v>
      </c>
      <c r="H155" s="32">
        <v>234001.9</v>
      </c>
      <c r="I155" s="32">
        <v>234001.9</v>
      </c>
      <c r="J155" s="22">
        <f>Таблица44672342[[#This Row],[Столбец9]]/Таблица44672342[[#This Row],[Столбец8]]*100</f>
        <v>100</v>
      </c>
      <c r="K155" s="32">
        <v>997586.7</v>
      </c>
      <c r="L155" s="32">
        <v>997586.7</v>
      </c>
      <c r="M155" s="22">
        <f>Таблица44672342[[#This Row],[Столбец12]]/Таблица44672342[[#This Row],[Столбец11]]*100</f>
        <v>100</v>
      </c>
      <c r="N155" s="32"/>
      <c r="O155" s="32"/>
      <c r="P155" s="32"/>
      <c r="Q155" s="32"/>
      <c r="R155" s="32"/>
      <c r="S155" s="78"/>
      <c r="T155" s="84"/>
      <c r="U155" s="103"/>
      <c r="V155" s="112"/>
    </row>
    <row r="156" spans="1:22" s="6" customFormat="1" ht="89.4" customHeight="1" x14ac:dyDescent="0.3">
      <c r="A156" s="52" t="s">
        <v>239</v>
      </c>
      <c r="B156" s="36" t="s">
        <v>358</v>
      </c>
      <c r="C156" s="38"/>
      <c r="D156" s="38"/>
      <c r="E156" s="26">
        <f>Таблица44672342[[#This Row],[Столбец8]]+Таблица44672342[[#This Row],[Столбец11]]+Таблица44672342[[#This Row],[Столбец14]]+Таблица44672342[[#This Row],[Столбец17]]</f>
        <v>145063.79999999999</v>
      </c>
      <c r="F156" s="26">
        <f>Таблица44672342[[#This Row],[Столбец9]]+Таблица44672342[[#This Row],[Столбец12]]+Таблица44672342[[#This Row],[Столбец15]]+Таблица44672342[[#This Row],[Столбец18]]</f>
        <v>145063.79999999999</v>
      </c>
      <c r="G156" s="32">
        <f>Таблица44672342[[#This Row],[Столбец6]]/Таблица44672342[[#This Row],[Столбец5]]*100</f>
        <v>100</v>
      </c>
      <c r="H156" s="32">
        <v>73403.199999999997</v>
      </c>
      <c r="I156" s="32">
        <v>73403.199999999997</v>
      </c>
      <c r="J156" s="22">
        <f>Таблица44672342[[#This Row],[Столбец9]]/Таблица44672342[[#This Row],[Столбец8]]*100</f>
        <v>100</v>
      </c>
      <c r="K156" s="32">
        <v>71660.600000000006</v>
      </c>
      <c r="L156" s="32">
        <v>71660.600000000006</v>
      </c>
      <c r="M156" s="22">
        <f>Таблица44672342[[#This Row],[Столбец12]]/Таблица44672342[[#This Row],[Столбец11]]*100</f>
        <v>100</v>
      </c>
      <c r="N156" s="32"/>
      <c r="O156" s="32"/>
      <c r="P156" s="32"/>
      <c r="Q156" s="32"/>
      <c r="R156" s="32"/>
      <c r="S156" s="78"/>
      <c r="T156" s="84"/>
      <c r="U156" s="103"/>
      <c r="V156" s="140"/>
    </row>
    <row r="157" spans="1:22" s="133" customFormat="1" ht="49.2" customHeight="1" x14ac:dyDescent="0.3">
      <c r="A157" s="52" t="s">
        <v>240</v>
      </c>
      <c r="B157" s="36" t="s">
        <v>359</v>
      </c>
      <c r="C157" s="38"/>
      <c r="D157" s="38"/>
      <c r="E157" s="26">
        <f>Таблица44672342[[#This Row],[Столбец8]]+Таблица44672342[[#This Row],[Столбец11]]+Таблица44672342[[#This Row],[Столбец14]]+Таблица44672342[[#This Row],[Столбец17]]</f>
        <v>0</v>
      </c>
      <c r="F157" s="26">
        <f>Таблица44672342[[#This Row],[Столбец9]]+Таблица44672342[[#This Row],[Столбец12]]+Таблица44672342[[#This Row],[Столбец15]]+Таблица44672342[[#This Row],[Столбец18]]</f>
        <v>0</v>
      </c>
      <c r="G157" s="32" t="e">
        <f>Таблица44672342[[#This Row],[Столбец6]]/Таблица44672342[[#This Row],[Столбец5]]*100</f>
        <v>#DIV/0!</v>
      </c>
      <c r="H157" s="32">
        <v>0</v>
      </c>
      <c r="I157" s="32"/>
      <c r="J157" s="22" t="e">
        <f>Таблица44672342[[#This Row],[Столбец9]]/Таблица44672342[[#This Row],[Столбец8]]*100</f>
        <v>#DIV/0!</v>
      </c>
      <c r="K157" s="32"/>
      <c r="L157" s="32"/>
      <c r="M157" s="22"/>
      <c r="N157" s="32"/>
      <c r="O157" s="32"/>
      <c r="P157" s="32"/>
      <c r="Q157" s="32"/>
      <c r="R157" s="32"/>
      <c r="S157" s="78"/>
      <c r="T157" s="84"/>
      <c r="U157" s="103"/>
      <c r="V157" s="112"/>
    </row>
    <row r="158" spans="1:22" s="149" customFormat="1" ht="55.2" customHeight="1" x14ac:dyDescent="0.3">
      <c r="A158" s="52" t="s">
        <v>241</v>
      </c>
      <c r="B158" s="36" t="s">
        <v>360</v>
      </c>
      <c r="C158" s="38"/>
      <c r="D158" s="38"/>
      <c r="E158" s="26">
        <f>Таблица44672342[[#This Row],[Столбец8]]+Таблица44672342[[#This Row],[Столбец11]]+Таблица44672342[[#This Row],[Столбец14]]+Таблица44672342[[#This Row],[Столбец17]]</f>
        <v>978032.89999999991</v>
      </c>
      <c r="F158" s="26">
        <f>Таблица44672342[[#This Row],[Столбец9]]+Таблица44672342[[#This Row],[Столбец12]]+Таблица44672342[[#This Row],[Столбец15]]+Таблица44672342[[#This Row],[Столбец18]]</f>
        <v>1601259.6</v>
      </c>
      <c r="G158" s="32">
        <f>Таблица44672342[[#This Row],[Столбец6]]/Таблица44672342[[#This Row],[Столбец5]]*100</f>
        <v>163.72246782291273</v>
      </c>
      <c r="H158" s="32">
        <v>261807.7</v>
      </c>
      <c r="I158" s="32">
        <v>300404.09999999998</v>
      </c>
      <c r="J158" s="22">
        <f>Таблица44672342[[#This Row],[Столбец9]]/Таблица44672342[[#This Row],[Столбец8]]*100</f>
        <v>114.74227075827028</v>
      </c>
      <c r="K158" s="32">
        <v>716225.2</v>
      </c>
      <c r="L158" s="32">
        <v>1300855.5</v>
      </c>
      <c r="M158" s="22">
        <f>Таблица44672342[[#This Row],[Столбец12]]/Таблица44672342[[#This Row],[Столбец11]]*100</f>
        <v>181.62660291762981</v>
      </c>
      <c r="N158" s="32"/>
      <c r="O158" s="32"/>
      <c r="P158" s="32"/>
      <c r="Q158" s="32"/>
      <c r="R158" s="32"/>
      <c r="S158" s="78"/>
      <c r="T158" s="84"/>
      <c r="U158" s="103"/>
      <c r="V158" s="140"/>
    </row>
    <row r="159" spans="1:22" ht="108" customHeight="1" x14ac:dyDescent="0.3">
      <c r="A159" s="53" t="s">
        <v>242</v>
      </c>
      <c r="B159" s="46" t="s">
        <v>361</v>
      </c>
      <c r="C159" s="47"/>
      <c r="D159" s="47"/>
      <c r="E159" s="26">
        <f>Таблица44672342[[#This Row],[Столбец8]]+Таблица44672342[[#This Row],[Столбец11]]+Таблица44672342[[#This Row],[Столбец14]]+Таблица44672342[[#This Row],[Столбец17]]</f>
        <v>5463879.1999999993</v>
      </c>
      <c r="F159" s="26">
        <f>Таблица44672342[[#This Row],[Столбец9]]+Таблица44672342[[#This Row],[Столбец12]]+Таблица44672342[[#This Row],[Столбец15]]+Таблица44672342[[#This Row],[Столбец18]]</f>
        <v>5463879.1999999993</v>
      </c>
      <c r="G159" s="22">
        <f>Таблица44672342[[#This Row],[Столбец6]]/Таблица44672342[[#This Row],[Столбец5]]*100</f>
        <v>100</v>
      </c>
      <c r="H159" s="21">
        <v>682137.9</v>
      </c>
      <c r="I159" s="21">
        <v>682137.9</v>
      </c>
      <c r="J159" s="22">
        <f>Таблица44672342[[#This Row],[Столбец9]]/Таблица44672342[[#This Row],[Столбец8]]*100</f>
        <v>100</v>
      </c>
      <c r="K159" s="22"/>
      <c r="L159" s="22"/>
      <c r="M159" s="22"/>
      <c r="N159" s="21">
        <v>1072931</v>
      </c>
      <c r="O159" s="21">
        <v>1072931</v>
      </c>
      <c r="P159" s="21">
        <f>Таблица44672342[[#This Row],[Столбец15]]/Таблица44672342[[#This Row],[Столбец14]]*100</f>
        <v>100</v>
      </c>
      <c r="Q159" s="21">
        <v>3708810.3</v>
      </c>
      <c r="R159" s="78">
        <v>3708810.3</v>
      </c>
      <c r="S159" s="78">
        <f>Таблица44672342[[#This Row],[Столбец18]]/Таблица44672342[[#This Row],[Столбец17]]*100</f>
        <v>100</v>
      </c>
      <c r="T159" s="16"/>
      <c r="U159" s="102"/>
      <c r="V159" s="110"/>
    </row>
    <row r="160" spans="1:22" ht="101.4" customHeight="1" x14ac:dyDescent="0.3">
      <c r="A160" s="53" t="s">
        <v>363</v>
      </c>
      <c r="B160" s="46" t="s">
        <v>362</v>
      </c>
      <c r="C160" s="47"/>
      <c r="D160" s="47"/>
      <c r="E160" s="26">
        <f>Таблица44672342[[#This Row],[Столбец8]]+Таблица44672342[[#This Row],[Столбец11]]+Таблица44672342[[#This Row],[Столбец14]]+Таблица44672342[[#This Row],[Столбец17]]</f>
        <v>520089.7</v>
      </c>
      <c r="F160" s="26">
        <f>Таблица44672342[[#This Row],[Столбец9]]+Таблица44672342[[#This Row],[Столбец12]]+Таблица44672342[[#This Row],[Столбец15]]+Таблица44672342[[#This Row],[Столбец18]]</f>
        <v>559574.4</v>
      </c>
      <c r="G160" s="22">
        <f>Таблица44672342[[#This Row],[Столбец6]]/Таблица44672342[[#This Row],[Столбец5]]*100</f>
        <v>107.59190193537769</v>
      </c>
      <c r="H160" s="21">
        <v>520089.7</v>
      </c>
      <c r="I160" s="21">
        <v>559574.4</v>
      </c>
      <c r="J160" s="22">
        <f>Таблица44672342[[#This Row],[Столбец9]]/Таблица44672342[[#This Row],[Столбец8]]*100</f>
        <v>107.59190193537769</v>
      </c>
      <c r="K160" s="22"/>
      <c r="L160" s="22"/>
      <c r="M160" s="22"/>
      <c r="N160" s="21"/>
      <c r="O160" s="21"/>
      <c r="P160" s="21"/>
      <c r="Q160" s="21"/>
      <c r="R160" s="78"/>
      <c r="S160" s="78"/>
      <c r="T160" s="16"/>
      <c r="U160" s="102"/>
      <c r="V160" s="110"/>
    </row>
    <row r="161" spans="1:22" ht="48.6" customHeight="1" x14ac:dyDescent="0.3">
      <c r="A161" s="53" t="s">
        <v>364</v>
      </c>
      <c r="B161" s="46" t="s">
        <v>219</v>
      </c>
      <c r="C161" s="47"/>
      <c r="D161" s="47"/>
      <c r="E161" s="26">
        <f>Таблица44672342[[#This Row],[Столбец8]]+Таблица44672342[[#This Row],[Столбец11]]+Таблица44672342[[#This Row],[Столбец14]]+Таблица44672342[[#This Row],[Столбец17]]</f>
        <v>6771814.2000000002</v>
      </c>
      <c r="F161" s="26">
        <f>Таблица44672342[[#This Row],[Столбец9]]+Таблица44672342[[#This Row],[Столбец12]]+Таблица44672342[[#This Row],[Столбец15]]+Таблица44672342[[#This Row],[Столбец18]]</f>
        <v>7133398</v>
      </c>
      <c r="G161" s="22">
        <f>Таблица44672342[[#This Row],[Столбец6]]/Таблица44672342[[#This Row],[Столбец5]]*100</f>
        <v>105.33954106419516</v>
      </c>
      <c r="H161" s="21">
        <v>6308713.4000000004</v>
      </c>
      <c r="I161" s="21">
        <v>6670297.2000000002</v>
      </c>
      <c r="J161" s="22">
        <f>Таблица44672342[[#This Row],[Столбец9]]/Таблица44672342[[#This Row],[Столбец8]]*100</f>
        <v>105.73149827982358</v>
      </c>
      <c r="K161" s="22">
        <v>463100.8</v>
      </c>
      <c r="L161" s="22">
        <v>463100.8</v>
      </c>
      <c r="M161" s="22">
        <f>Таблица44672342[[#This Row],[Столбец12]]/Таблица44672342[[#This Row],[Столбец11]]*100</f>
        <v>100</v>
      </c>
      <c r="N161" s="21"/>
      <c r="O161" s="21"/>
      <c r="P161" s="21"/>
      <c r="Q161" s="21"/>
      <c r="R161" s="78"/>
      <c r="S161" s="78"/>
      <c r="T161" s="16"/>
      <c r="U161" s="102"/>
      <c r="V161" s="110"/>
    </row>
    <row r="162" spans="1:22" s="9" customFormat="1" ht="48" customHeight="1" x14ac:dyDescent="0.3">
      <c r="A162" s="53" t="s">
        <v>365</v>
      </c>
      <c r="B162" s="25" t="s">
        <v>191</v>
      </c>
      <c r="C162" s="23"/>
      <c r="D162" s="23"/>
      <c r="E162" s="26">
        <f>Таблица44672342[[#This Row],[Столбец8]]+Таблица44672342[[#This Row],[Столбец11]]+Таблица44672342[[#This Row],[Столбец14]]+Таблица44672342[[#This Row],[Столбец17]]</f>
        <v>977037.8</v>
      </c>
      <c r="F162" s="26">
        <f>Таблица44672342[[#This Row],[Столбец9]]+Таблица44672342[[#This Row],[Столбец12]]+Таблица44672342[[#This Row],[Столбец15]]+Таблица44672342[[#This Row],[Столбец18]]</f>
        <v>977037.8</v>
      </c>
      <c r="G162" s="22">
        <f>Таблица44672342[[#This Row],[Столбец6]]/Таблица44672342[[#This Row],[Столбец5]]*100</f>
        <v>100</v>
      </c>
      <c r="H162" s="22">
        <v>977037.8</v>
      </c>
      <c r="I162" s="22">
        <v>977037.8</v>
      </c>
      <c r="J162" s="22">
        <f>Таблица44672342[[#This Row],[Столбец9]]/Таблица44672342[[#This Row],[Столбец8]]*100</f>
        <v>100</v>
      </c>
      <c r="K162" s="22"/>
      <c r="L162" s="22"/>
      <c r="M162" s="22"/>
      <c r="N162" s="22"/>
      <c r="O162" s="22"/>
      <c r="P162" s="22"/>
      <c r="Q162" s="22"/>
      <c r="R162" s="95"/>
      <c r="S162" s="78"/>
      <c r="T162" s="16"/>
      <c r="U162" s="102"/>
      <c r="V162" s="110"/>
    </row>
    <row r="163" spans="1:22" ht="65.400000000000006" customHeight="1" x14ac:dyDescent="0.3">
      <c r="A163" s="33" t="s">
        <v>151</v>
      </c>
      <c r="B163" s="34" t="s">
        <v>382</v>
      </c>
      <c r="C163" s="30" t="s">
        <v>134</v>
      </c>
      <c r="D163" s="30" t="s">
        <v>23</v>
      </c>
      <c r="E163" s="31">
        <f>Таблица44672342[[#This Row],[Столбец8]]+Таблица44672342[[#This Row],[Столбец11]]+Таблица44672342[[#This Row],[Столбец14]]+Таблица44672342[[#This Row],[Столбец17]]</f>
        <v>26866.66</v>
      </c>
      <c r="F163" s="31">
        <f>Таблица44672342[[#This Row],[Столбец9]]+Таблица44672342[[#This Row],[Столбец12]]+Таблица44672342[[#This Row],[Столбец15]]+Таблица44672342[[#This Row],[Столбец18]]</f>
        <v>15762.365</v>
      </c>
      <c r="G163" s="35">
        <f>Таблица44672342[[#This Row],[Столбец6]]/Таблица44672342[[#This Row],[Столбец5]]*100</f>
        <v>58.668866915351593</v>
      </c>
      <c r="H163" s="35">
        <v>26866.66</v>
      </c>
      <c r="I163" s="35">
        <v>15762.365</v>
      </c>
      <c r="J163" s="35">
        <f>Таблица44672342[[#This Row],[Столбец9]]/Таблица44672342[[#This Row],[Столбец8]]*100</f>
        <v>58.668866915351593</v>
      </c>
      <c r="K163" s="35"/>
      <c r="L163" s="35"/>
      <c r="M163" s="35"/>
      <c r="N163" s="35"/>
      <c r="O163" s="35"/>
      <c r="P163" s="35"/>
      <c r="Q163" s="35"/>
      <c r="R163" s="82"/>
      <c r="S163" s="97"/>
      <c r="T163" s="16" t="s">
        <v>209</v>
      </c>
      <c r="U163" s="102"/>
      <c r="V163" s="110"/>
    </row>
    <row r="164" spans="1:22" ht="61.95" customHeight="1" x14ac:dyDescent="0.3">
      <c r="A164" s="33" t="s">
        <v>155</v>
      </c>
      <c r="B164" s="34" t="s">
        <v>383</v>
      </c>
      <c r="C164" s="30" t="s">
        <v>153</v>
      </c>
      <c r="D164" s="30" t="s">
        <v>152</v>
      </c>
      <c r="E164" s="31">
        <f>Таблица44672342[[#This Row],[Столбец8]]+Таблица44672342[[#This Row],[Столбец11]]+Таблица44672342[[#This Row],[Столбец14]]+Таблица44672342[[#This Row],[Столбец17]]</f>
        <v>8837.1</v>
      </c>
      <c r="F164" s="31">
        <f>Таблица44672342[[#This Row],[Столбец9]]+Таблица44672342[[#This Row],[Столбец12]]+Таблица44672342[[#This Row],[Столбец15]]+Таблица44672342[[#This Row],[Столбец18]]</f>
        <v>8837.1</v>
      </c>
      <c r="G164" s="35">
        <f>Таблица44672342[[#This Row],[Столбец6]]/Таблица44672342[[#This Row],[Столбец5]]*100</f>
        <v>100</v>
      </c>
      <c r="H164" s="35">
        <v>8837.1</v>
      </c>
      <c r="I164" s="35">
        <v>8837.1</v>
      </c>
      <c r="J164" s="35">
        <f>Таблица44672342[[#This Row],[Столбец9]]/Таблица44672342[[#This Row],[Столбец8]]*100</f>
        <v>100</v>
      </c>
      <c r="K164" s="35"/>
      <c r="L164" s="35"/>
      <c r="M164" s="35"/>
      <c r="N164" s="35"/>
      <c r="O164" s="35"/>
      <c r="P164" s="35"/>
      <c r="Q164" s="35"/>
      <c r="R164" s="82"/>
      <c r="S164" s="82"/>
      <c r="T164" s="16"/>
      <c r="U164" s="102"/>
      <c r="V164" s="110"/>
    </row>
    <row r="165" spans="1:22" s="9" customFormat="1" ht="58.2" customHeight="1" x14ac:dyDescent="0.3">
      <c r="A165" s="33" t="s">
        <v>156</v>
      </c>
      <c r="B165" s="34" t="s">
        <v>384</v>
      </c>
      <c r="C165" s="30" t="s">
        <v>158</v>
      </c>
      <c r="D165" s="30" t="s">
        <v>19</v>
      </c>
      <c r="E165" s="31">
        <f>Таблица44672342[[#This Row],[Столбец8]]+Таблица44672342[[#This Row],[Столбец11]]+Таблица44672342[[#This Row],[Столбец14]]+Таблица44672342[[#This Row],[Столбец17]]</f>
        <v>89000</v>
      </c>
      <c r="F165" s="31">
        <f>Таблица44672342[[#This Row],[Столбец9]]+Таблица44672342[[#This Row],[Столбец12]]+Таблица44672342[[#This Row],[Столбец15]]+Таблица44672342[[#This Row],[Столбец18]]</f>
        <v>30300</v>
      </c>
      <c r="G165" s="35">
        <f>Таблица44672342[[#This Row],[Столбец6]]/Таблица44672342[[#This Row],[Столбец5]]*100</f>
        <v>34.044943820224724</v>
      </c>
      <c r="H165" s="35">
        <v>89000</v>
      </c>
      <c r="I165" s="35">
        <v>30300</v>
      </c>
      <c r="J165" s="35">
        <f>Таблица44672342[[#This Row],[Столбец9]]/Таблица44672342[[#This Row],[Столбец8]]*100</f>
        <v>34.044943820224724</v>
      </c>
      <c r="K165" s="35"/>
      <c r="L165" s="35"/>
      <c r="M165" s="35"/>
      <c r="N165" s="35"/>
      <c r="O165" s="35"/>
      <c r="P165" s="35"/>
      <c r="Q165" s="35"/>
      <c r="R165" s="82"/>
      <c r="S165" s="82"/>
      <c r="T165" s="16" t="s">
        <v>207</v>
      </c>
      <c r="U165" s="102"/>
      <c r="V165" s="110"/>
    </row>
    <row r="166" spans="1:22" ht="69.599999999999994" customHeight="1" x14ac:dyDescent="0.3">
      <c r="A166" s="33" t="s">
        <v>157</v>
      </c>
      <c r="B166" s="34" t="s">
        <v>178</v>
      </c>
      <c r="C166" s="30" t="s">
        <v>179</v>
      </c>
      <c r="D166" s="30" t="s">
        <v>10</v>
      </c>
      <c r="E166" s="31">
        <f>Таблица44672342[[#This Row],[Столбец8]]+Таблица44672342[[#This Row],[Столбец11]]+Таблица44672342[[#This Row],[Столбец14]]+Таблица44672342[[#This Row],[Столбец17]]</f>
        <v>0</v>
      </c>
      <c r="F166" s="31">
        <f>Таблица44672342[[#This Row],[Столбец9]]+Таблица44672342[[#This Row],[Столбец12]]+Таблица44672342[[#This Row],[Столбец15]]+Таблица44672342[[#This Row],[Столбец18]]</f>
        <v>0</v>
      </c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82"/>
      <c r="S166" s="82"/>
      <c r="T166" s="16" t="s">
        <v>215</v>
      </c>
      <c r="U166" s="102"/>
      <c r="V166" s="110"/>
    </row>
    <row r="167" spans="1:22" ht="73.95" customHeight="1" x14ac:dyDescent="0.3">
      <c r="A167" s="33" t="s">
        <v>186</v>
      </c>
      <c r="B167" s="34" t="s">
        <v>385</v>
      </c>
      <c r="C167" s="30" t="s">
        <v>189</v>
      </c>
      <c r="D167" s="30" t="s">
        <v>188</v>
      </c>
      <c r="E167" s="31">
        <f>Таблица44672342[[#This Row],[Столбец8]]+Таблица44672342[[#This Row],[Столбец11]]+Таблица44672342[[#This Row],[Столбец14]]+Таблица44672342[[#This Row],[Столбец17]]</f>
        <v>251487.6</v>
      </c>
      <c r="F167" s="31">
        <f>Таблица44672342[[#This Row],[Столбец9]]+Таблица44672342[[#This Row],[Столбец12]]+Таблица44672342[[#This Row],[Столбец15]]+Таблица44672342[[#This Row],[Столбец18]]</f>
        <v>251487.6</v>
      </c>
      <c r="G167" s="35">
        <f>Таблица44672342[[#This Row],[Столбец6]]/Таблица44672342[[#This Row],[Столбец5]]*100</f>
        <v>100</v>
      </c>
      <c r="H167" s="35">
        <v>251487.6</v>
      </c>
      <c r="I167" s="35">
        <v>251487.6</v>
      </c>
      <c r="J167" s="35">
        <f>Таблица44672342[[#This Row],[Столбец9]]/Таблица44672342[[#This Row],[Столбец8]]*100</f>
        <v>100</v>
      </c>
      <c r="K167" s="35"/>
      <c r="L167" s="35"/>
      <c r="M167" s="35"/>
      <c r="N167" s="35"/>
      <c r="O167" s="35"/>
      <c r="P167" s="35"/>
      <c r="Q167" s="35"/>
      <c r="R167" s="82"/>
      <c r="S167" s="82"/>
      <c r="T167" s="16" t="s">
        <v>210</v>
      </c>
      <c r="U167" s="102"/>
      <c r="V167" s="110"/>
    </row>
    <row r="168" spans="1:22" ht="86.4" customHeight="1" x14ac:dyDescent="0.3">
      <c r="A168" s="33" t="s">
        <v>187</v>
      </c>
      <c r="B168" s="48" t="s">
        <v>330</v>
      </c>
      <c r="C168" s="43" t="s">
        <v>225</v>
      </c>
      <c r="D168" s="43" t="s">
        <v>15</v>
      </c>
      <c r="E168" s="31">
        <f>Таблица44672342[[#This Row],[Столбец8]]+Таблица44672342[[#This Row],[Столбец11]]+Таблица44672342[[#This Row],[Столбец14]]+Таблица44672342[[#This Row],[Столбец17]]</f>
        <v>2400</v>
      </c>
      <c r="F168" s="31">
        <f>Таблица44672342[[#This Row],[Столбец9]]+Таблица44672342[[#This Row],[Столбец12]]+Таблица44672342[[#This Row],[Столбец15]]+Таблица44672342[[#This Row],[Столбец18]]</f>
        <v>2400</v>
      </c>
      <c r="G168" s="35">
        <f>Таблица44672342[[#This Row],[Столбец6]]/Таблица44672342[[#This Row],[Столбец5]]*100</f>
        <v>100</v>
      </c>
      <c r="H168" s="44">
        <v>1008</v>
      </c>
      <c r="I168" s="44">
        <v>1008</v>
      </c>
      <c r="J168" s="35">
        <f>Таблица44672342[[#This Row],[Столбец9]]/Таблица44672342[[#This Row],[Столбец8]]*100</f>
        <v>100</v>
      </c>
      <c r="K168" s="44">
        <v>1392</v>
      </c>
      <c r="L168" s="44">
        <v>1392</v>
      </c>
      <c r="M168" s="35">
        <f>Таблица44672342[[#This Row],[Столбец12]]/Таблица44672342[[#This Row],[Столбец11]]*100</f>
        <v>100</v>
      </c>
      <c r="N168" s="44"/>
      <c r="O168" s="44"/>
      <c r="P168" s="44"/>
      <c r="Q168" s="44"/>
      <c r="R168" s="68"/>
      <c r="S168" s="68"/>
      <c r="T168" s="16"/>
      <c r="U168" s="108"/>
      <c r="V168" s="118"/>
    </row>
    <row r="169" spans="1:22" s="8" customFormat="1" ht="73.2" customHeight="1" x14ac:dyDescent="0.3">
      <c r="A169" s="124" t="s">
        <v>228</v>
      </c>
      <c r="B169" s="66" t="s">
        <v>366</v>
      </c>
      <c r="C169" s="67" t="s">
        <v>229</v>
      </c>
      <c r="D169" s="43" t="s">
        <v>184</v>
      </c>
      <c r="E169" s="65">
        <f>Таблица44672342[[#This Row],[Столбец8]]+Таблица44672342[[#This Row],[Столбец11]]+Таблица44672342[[#This Row],[Столбец14]]+Таблица44672342[[#This Row],[Столбец17]]</f>
        <v>3676667.3</v>
      </c>
      <c r="F169" s="31">
        <f>Таблица44672342[[#This Row],[Столбец9]]+Таблица44672342[[#This Row],[Столбец12]]+Таблица44672342[[#This Row],[Столбец15]]+Таблица44672342[[#This Row],[Столбец18]]</f>
        <v>3563961</v>
      </c>
      <c r="G169" s="35">
        <f>Таблица44672342[[#This Row],[Столбец6]]/Таблица44672342[[#This Row],[Столбец5]]*100</f>
        <v>96.934552658599273</v>
      </c>
      <c r="H169" s="68">
        <v>2438679</v>
      </c>
      <c r="I169" s="68">
        <v>2138679.1</v>
      </c>
      <c r="J169" s="35">
        <f>Таблица44672342[[#This Row],[Столбец9]]/Таблица44672342[[#This Row],[Столбец8]]*100</f>
        <v>87.698262050889028</v>
      </c>
      <c r="K169" s="68">
        <v>1237988.3</v>
      </c>
      <c r="L169" s="68">
        <v>1425281.9</v>
      </c>
      <c r="M169" s="35">
        <f>Таблица44672342[[#This Row],[Столбец12]]/Таблица44672342[[#This Row],[Столбец11]]*100</f>
        <v>115.12886672676954</v>
      </c>
      <c r="N169" s="68"/>
      <c r="O169" s="68"/>
      <c r="P169" s="68"/>
      <c r="Q169" s="68"/>
      <c r="R169" s="68"/>
      <c r="S169" s="68"/>
      <c r="T169" s="69"/>
      <c r="U169" s="102"/>
      <c r="V169" s="118"/>
    </row>
    <row r="170" spans="1:22" ht="67.95" customHeight="1" x14ac:dyDescent="0.3">
      <c r="A170" s="124" t="s">
        <v>243</v>
      </c>
      <c r="B170" s="66" t="s">
        <v>244</v>
      </c>
      <c r="C170" s="30" t="s">
        <v>245</v>
      </c>
      <c r="D170" s="30" t="s">
        <v>21</v>
      </c>
      <c r="E170" s="65">
        <f>Таблица44672342[[#This Row],[Столбец8]]+Таблица44672342[[#This Row],[Столбец11]]+Таблица44672342[[#This Row],[Столбец14]]+Таблица44672342[[#This Row],[Столбец17]]</f>
        <v>840000</v>
      </c>
      <c r="F170" s="31">
        <f>Таблица44672342[[#This Row],[Столбец9]]+Таблица44672342[[#This Row],[Столбец12]]+Таблица44672342[[#This Row],[Столбец15]]+Таблица44672342[[#This Row],[Столбец18]]</f>
        <v>0</v>
      </c>
      <c r="G170" s="35">
        <f>Таблица44672342[[#This Row],[Столбец6]]/Таблица44672342[[#This Row],[Столбец5]]*100</f>
        <v>0</v>
      </c>
      <c r="H170" s="68">
        <v>117600</v>
      </c>
      <c r="I170" s="68"/>
      <c r="J170" s="35">
        <f>Таблица44672342[[#This Row],[Столбец9]]/Таблица44672342[[#This Row],[Столбец8]]*100</f>
        <v>0</v>
      </c>
      <c r="K170" s="68">
        <v>162400</v>
      </c>
      <c r="L170" s="68"/>
      <c r="M170" s="35">
        <f>Таблица44672342[[#This Row],[Столбец12]]/Таблица44672342[[#This Row],[Столбец11]]*100</f>
        <v>0</v>
      </c>
      <c r="N170" s="68"/>
      <c r="O170" s="68"/>
      <c r="P170" s="68"/>
      <c r="Q170" s="68">
        <v>560000</v>
      </c>
      <c r="R170" s="68"/>
      <c r="S170" s="68"/>
      <c r="T170" s="69"/>
      <c r="U170" s="109"/>
      <c r="V170" s="119"/>
    </row>
    <row r="171" spans="1:22" ht="30" customHeight="1" x14ac:dyDescent="0.3">
      <c r="A171" s="128"/>
      <c r="B171" s="125" t="s">
        <v>170</v>
      </c>
      <c r="C171" s="171"/>
      <c r="D171" s="126"/>
      <c r="E171" s="127">
        <f>E5+E15+E16+E29+E35+E36+E40+E44+E52+E53+E54+E69+E75+E76+E77+E82+E83+E93+E103+E112+E129+E130+E135+E144+E152+E163+E164+E165+E166+E167+E168+E169+E170</f>
        <v>334428044.01079059</v>
      </c>
      <c r="F171" s="127">
        <f>F5+F15+F16+F29+F35+F36+F40+F44+F52+F53+F54+F69+F75+F76+F77+F82+F83+F93+F103+F112+F129+F130+F135+F144+F152+F163+F164+F165+F166+F167+F168+F169+F170</f>
        <v>305511200.40500003</v>
      </c>
      <c r="G171" s="127">
        <f>Таблица44672342[[#Totals],[Столбец6]]/Таблица44672342[[#Totals],[Столбец5]]*100</f>
        <v>91.353343679258685</v>
      </c>
      <c r="H171" s="127">
        <f>H5+H15+H16+H29+H35+H36+H40+H44+H52+H53+H54+H69+H75+H76+H77+H82+H83+H93+H103+H112+H129+H130+H135+H144+H152+H163+H164+H165+H166+H167+H168+H169+H170</f>
        <v>240414308.69800496</v>
      </c>
      <c r="I171" s="127">
        <f>I5+I15+I16+I29+I35+I36+I40+I44+I52+I53+I54+I69+I75+I76+I77+I82+I83+I93+I103+I112+I129+I130+I135+I144+I152+I163+I164+I165+I166+I167+I168+I169+I170</f>
        <v>212243492.32499996</v>
      </c>
      <c r="J171" s="127">
        <f>Таблица44672342[[#Totals],[Столбец9]]/Таблица44672342[[#Totals],[Столбец8]]*100</f>
        <v>88.282387797312182</v>
      </c>
      <c r="K171" s="127">
        <f>K5+K15+K16+K29+K35+K36+K40+K44+K52+K53+K54+K69+K75+K76+K77+K82+K83+K93+K103+K112+K129+K130+K135+K144+K152+K163+K164+K165+K166+K167+K168+K169+K170</f>
        <v>46303682.212785468</v>
      </c>
      <c r="L171" s="127">
        <f>L5+L15+L16+L29+L35+L36+L40+L44+L52+L53+L54+L69+L75+L76+L77+L82+L83+L93+L103+L112+L129+L130+L135+L144+L152+L163+L164+L165+L166+L167+L168+L169+L170</f>
        <v>50477491.519999996</v>
      </c>
      <c r="M171" s="127">
        <f>Таблица44672342[[#Totals],[Столбец12]]/Таблица44672342[[#Totals],[Столбец11]]*100</f>
        <v>109.0139900495042</v>
      </c>
      <c r="N171" s="127">
        <f>N5+N15+N16+N29+N35+N36+N40+N44+N52+N53+N54+N69+N75+N76+N77+N82+N83+N93+N103+N112+N129+N130+N135+N144+N152+N163+N164+N165+N166+N167+N168+N169+N170</f>
        <v>3130043</v>
      </c>
      <c r="O171" s="127">
        <f>O5+O15+O16+O29+O35+O36+O40+O44+O52+O53+O54+O69+O75+O76+O77+O82+O83+O93+O103+O112+O129+O130+O135+O144+O152+O163+O164+O165+O166+O167+O168+O169+O170</f>
        <v>2421373.2599999998</v>
      </c>
      <c r="P171" s="127">
        <f>Таблица44672342[[#Totals],[Столбец15]]/Таблица44672342[[#Totals],[Столбец14]]*100</f>
        <v>77.359105290246802</v>
      </c>
      <c r="Q171" s="127">
        <f>Q5+Q15+Q16+Q29+Q35+Q36+Q40+Q44+Q52+Q53+Q54+Q69+Q75+Q76+Q77+Q82+Q83+Q93+Q103+Q112+Q129+Q130+Q135+Q144+Q152+Q163+Q164+Q165+Q166+Q167+Q168+Q169+Q170</f>
        <v>44580010.100000001</v>
      </c>
      <c r="R171" s="127">
        <f>R5+R15+R16+R29+R35+R36+R40+R44+R52+R53+R54+R69+R75+R76+R77+R82+R83+R93+R103+R112+R129+R130+R135+R144+R152+R163+R164+R165+R166+R167+R168+R169+R170</f>
        <v>40368843.299999997</v>
      </c>
      <c r="S171" s="127">
        <f>Таблица44672342[[#Totals],[Столбец18]]/Таблица44672342[[#Totals],[Столбец17]]*100</f>
        <v>90.553688097975552</v>
      </c>
      <c r="T171" s="132" t="e">
        <f>#REF!+T167+T166+T165+T164+T163+T152+T144+T130+T129+T112+T93+T83+T82+T76+T69+T54+T53+T44+T40+T36+T35+T29+T16+T5+T15+T77+T103+T52+T168+T75</f>
        <v>#REF!</v>
      </c>
      <c r="U171" s="150" t="e">
        <f>#REF!+U167+U166+U165+U164+U163+U152+U144+U130+U129+U112+U93+U83+U82+U76+U69+U54+U53+U44+U40+U36+U35+U29+U16+U5+U15+U77+U103+U52+U168+U75</f>
        <v>#REF!</v>
      </c>
      <c r="V171" s="151"/>
    </row>
    <row r="172" spans="1:22" x14ac:dyDescent="0.3">
      <c r="A172" s="2"/>
      <c r="B172" s="12"/>
      <c r="C172" s="1"/>
      <c r="D172" s="1"/>
      <c r="E172" s="3"/>
      <c r="F172" s="3"/>
      <c r="G172" s="1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21"/>
      <c r="V172" s="117"/>
    </row>
    <row r="173" spans="1:22" ht="15.6" x14ac:dyDescent="0.3">
      <c r="A173" s="2"/>
      <c r="B173" s="12"/>
      <c r="C173" s="1"/>
      <c r="D173" s="1"/>
      <c r="E173" s="3"/>
      <c r="F173" s="3"/>
      <c r="G173" s="1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21"/>
      <c r="T173" s="5"/>
      <c r="V173" s="120"/>
    </row>
    <row r="174" spans="1:22" x14ac:dyDescent="0.3">
      <c r="A174" s="2"/>
      <c r="B174" s="12"/>
      <c r="C174" s="1"/>
      <c r="D174" s="1"/>
      <c r="E174" s="3"/>
      <c r="F174" s="3"/>
      <c r="G174" s="1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21"/>
      <c r="V174" s="117"/>
    </row>
    <row r="175" spans="1:22" x14ac:dyDescent="0.3">
      <c r="V175" s="117"/>
    </row>
    <row r="176" spans="1:22" ht="16.2" customHeight="1" x14ac:dyDescent="0.3"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22"/>
      <c r="V176" s="117"/>
    </row>
    <row r="177" spans="5:22" x14ac:dyDescent="0.3">
      <c r="V177" s="117"/>
    </row>
    <row r="178" spans="5:22" x14ac:dyDescent="0.3">
      <c r="V178" s="117"/>
    </row>
    <row r="179" spans="5:22" x14ac:dyDescent="0.3">
      <c r="V179" s="117"/>
    </row>
    <row r="180" spans="5:22" x14ac:dyDescent="0.3">
      <c r="E180" s="11"/>
      <c r="V180" s="117"/>
    </row>
    <row r="181" spans="5:22" x14ac:dyDescent="0.3">
      <c r="V181" s="117"/>
    </row>
  </sheetData>
  <mergeCells count="10">
    <mergeCell ref="Q3:S3"/>
    <mergeCell ref="A1:S1"/>
    <mergeCell ref="A3:A4"/>
    <mergeCell ref="B3:B4"/>
    <mergeCell ref="C3:C4"/>
    <mergeCell ref="D3:D4"/>
    <mergeCell ref="E3:G3"/>
    <mergeCell ref="H3:J3"/>
    <mergeCell ref="K3:M3"/>
    <mergeCell ref="N3:P3"/>
  </mergeCells>
  <conditionalFormatting sqref="B3:E3 E4:S4 H3 K3 N3 Q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.19685039370078741" top="0.35433070866141736" bottom="0.35433070866141736" header="0.11811023622047245" footer="0.11811023622047245"/>
  <pageSetup paperSize="9" scale="41" fitToHeight="0" orientation="landscape" r:id="rId1"/>
  <rowBreaks count="8" manualBreakCount="8">
    <brk id="26" max="20" man="1"/>
    <brk id="44" max="20" man="1"/>
    <brk id="69" max="20" man="1"/>
    <brk id="85" max="20" man="1"/>
    <brk id="106" max="20" man="1"/>
    <brk id="124" max="20" man="1"/>
    <brk id="144" max="20" man="1"/>
    <brk id="167" max="20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3 кв 2018</vt:lpstr>
      <vt:lpstr>'за 3 кв 2018'!Заголовки_для_печати</vt:lpstr>
      <vt:lpstr>'за 3 кв 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</dc:creator>
  <cp:lastModifiedBy>Хайруллина Резеда Искандеровна</cp:lastModifiedBy>
  <cp:lastPrinted>2020-09-26T12:40:04Z</cp:lastPrinted>
  <dcterms:created xsi:type="dcterms:W3CDTF">2014-07-11T11:38:07Z</dcterms:created>
  <dcterms:modified xsi:type="dcterms:W3CDTF">2020-10-07T12:49:27Z</dcterms:modified>
</cp:coreProperties>
</file>